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defaultThemeVersion="124226"/>
  <xr:revisionPtr revIDLastSave="0" documentId="13_ncr:201_{CD411820-0A9C-4387-9EB1-7D842EA5C65C}" xr6:coauthVersionLast="47" xr6:coauthVersionMax="47" xr10:uidLastSave="{00000000-0000-0000-0000-000000000000}"/>
  <bookViews>
    <workbookView xWindow="-120" yWindow="-120" windowWidth="29040" windowHeight="15840" tabRatio="919" activeTab="1"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8" r:id="rId29"/>
  </sheets>
  <externalReferences>
    <externalReference r:id="rId30"/>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acctype">[2]Validation!$C$8:$C$15</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all">[2]Validation!$E$8:$E$9</definedName>
    <definedName name="Cities">[2]Sheet1!$C$1:$C$83</definedName>
    <definedName name="convert">[2]Validation!$F$8:$F$10</definedName>
    <definedName name="Countries">[2]Countries!$A$3:$A$259</definedName>
    <definedName name="currencies">'[2]Currency Codes'!$A$3:$A$166</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dependency">[2]Validation!$B$8:$B$11</definedName>
    <definedName name="fintype">[2]Validation!$C$8:$C$12</definedName>
    <definedName name="L_FORMULAS_GEO">[3]ListSheet!$W$2:$W$15</definedName>
    <definedName name="LDtype">[2]Validation!$A$8:$A$13</definedName>
    <definedName name="NDtype">[2]Validation!$A$3:$A$4</definedName>
    <definedName name="Sheet" localSheetId="28">[4]Sheet2!$H$5:$H$31</definedName>
    <definedName name="Sheet">[5]Sheet2!$H$5:$H$31</definedName>
    <definedName name="sub">[2]Validation!$D$8:$D$9</definedName>
    <definedName name="საკრედიტო" localSheetId="28">[4]Sheet2!$B$6:$B$8</definedName>
    <definedName name="საკრედიტო">[5]Sheet2!$B$6:$B$8</definedName>
    <definedName name="ფაილი" localSheetId="28">[4]Sheet2!$B$2:$B$3</definedName>
    <definedName name="ფაილი">[5]Sheet2!$B$2:$B$3</definedName>
    <definedName name="ცვლილება_კორექტირება_რეგულაციაში" localSheetId="28">[4]Sheet2!$K$5:$K$9</definedName>
    <definedName name="ცვლილება_კორექტირება_რეგულაციაში">[5]Sheet2!$K$5:$K$9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85" l="1"/>
  <c r="B2" i="97" l="1"/>
  <c r="B2" i="52"/>
  <c r="B2" i="95"/>
  <c r="B2" i="86"/>
  <c r="B2" i="92"/>
  <c r="B2" i="75"/>
  <c r="B2" i="93"/>
  <c r="C2" i="91"/>
  <c r="B2" i="64"/>
  <c r="B2" i="90"/>
  <c r="B2" i="69"/>
  <c r="B2" i="94"/>
  <c r="B2" i="89"/>
  <c r="B2" i="88"/>
  <c r="B2" i="73"/>
  <c r="D12" i="101"/>
  <c r="D7" i="101"/>
  <c r="C7" i="101"/>
  <c r="H34" i="100"/>
  <c r="E34" i="100"/>
  <c r="H20" i="98"/>
  <c r="H13" i="98"/>
  <c r="H12" i="98"/>
  <c r="H8" i="98"/>
  <c r="C33" i="97"/>
  <c r="C18" i="97"/>
  <c r="G8" i="97"/>
  <c r="E8" i="97"/>
  <c r="D8" i="97"/>
  <c r="C8" i="97"/>
  <c r="E19" i="92"/>
  <c r="E18" i="92"/>
  <c r="N17" i="92"/>
  <c r="E17" i="92"/>
  <c r="E16" i="92"/>
  <c r="L14" i="92"/>
  <c r="G14" i="92"/>
  <c r="E15" i="92"/>
  <c r="K14" i="92"/>
  <c r="E12" i="92"/>
  <c r="E11" i="92"/>
  <c r="N10" i="92"/>
  <c r="E10" i="92"/>
  <c r="K7" i="92"/>
  <c r="E9" i="92"/>
  <c r="L7" i="92"/>
  <c r="H7" i="92"/>
  <c r="G7" i="92"/>
  <c r="E8" i="92"/>
  <c r="H18" i="91"/>
  <c r="D22" i="91"/>
  <c r="V15" i="64"/>
  <c r="K21" i="64"/>
  <c r="S21" i="90"/>
  <c r="S18" i="90"/>
  <c r="S15" i="90"/>
  <c r="R22" i="90"/>
  <c r="F22" i="90"/>
  <c r="K21" i="92" l="1"/>
  <c r="G21" i="92"/>
  <c r="N22" i="90"/>
  <c r="F7" i="92"/>
  <c r="N13" i="92"/>
  <c r="J14" i="92"/>
  <c r="S17" i="90"/>
  <c r="S20" i="90"/>
  <c r="G21" i="64"/>
  <c r="S21" i="64"/>
  <c r="V11" i="64"/>
  <c r="H14" i="92"/>
  <c r="H21" i="92" s="1"/>
  <c r="C26" i="95"/>
  <c r="H9" i="98"/>
  <c r="H21" i="98"/>
  <c r="N18" i="92"/>
  <c r="F34" i="100"/>
  <c r="S16" i="90"/>
  <c r="J7" i="92"/>
  <c r="C8" i="95"/>
  <c r="N11" i="92"/>
  <c r="C18" i="95"/>
  <c r="J22" i="90"/>
  <c r="F14" i="92"/>
  <c r="S19" i="90"/>
  <c r="O21" i="64"/>
  <c r="V19" i="64"/>
  <c r="H14" i="91"/>
  <c r="L21" i="92"/>
  <c r="F21" i="99"/>
  <c r="C10" i="102"/>
  <c r="V7" i="64"/>
  <c r="L22" i="90"/>
  <c r="E22" i="90"/>
  <c r="I22" i="90"/>
  <c r="M22" i="90"/>
  <c r="Q22" i="90"/>
  <c r="D21" i="64"/>
  <c r="H21" i="64"/>
  <c r="L21" i="64"/>
  <c r="P21" i="64"/>
  <c r="T21" i="64"/>
  <c r="V10" i="64"/>
  <c r="V14" i="64"/>
  <c r="V18" i="64"/>
  <c r="F22" i="91"/>
  <c r="E22" i="91"/>
  <c r="H15" i="91"/>
  <c r="I7" i="92"/>
  <c r="M7" i="92"/>
  <c r="N12" i="92"/>
  <c r="I14" i="92"/>
  <c r="M14" i="92"/>
  <c r="N19" i="92"/>
  <c r="C22" i="98"/>
  <c r="C21" i="99"/>
  <c r="I10" i="99"/>
  <c r="I11" i="99"/>
  <c r="I18" i="99"/>
  <c r="I19" i="99"/>
  <c r="I23" i="99"/>
  <c r="I8" i="100"/>
  <c r="I9" i="100"/>
  <c r="I12" i="100"/>
  <c r="I13" i="100"/>
  <c r="I16" i="100"/>
  <c r="I17" i="100"/>
  <c r="I20" i="100"/>
  <c r="I21" i="100"/>
  <c r="I24" i="100"/>
  <c r="I25" i="100"/>
  <c r="I28" i="100"/>
  <c r="I29" i="100"/>
  <c r="I32" i="100"/>
  <c r="I33" i="100"/>
  <c r="C19" i="102"/>
  <c r="D22" i="90"/>
  <c r="P22" i="90"/>
  <c r="E21" i="64"/>
  <c r="I21" i="64"/>
  <c r="M21" i="64"/>
  <c r="Q21" i="64"/>
  <c r="U21" i="64"/>
  <c r="V9" i="64"/>
  <c r="V13" i="64"/>
  <c r="V17" i="64"/>
  <c r="C22" i="91"/>
  <c r="G22" i="91"/>
  <c r="H16" i="91"/>
  <c r="N8" i="92"/>
  <c r="N15" i="92"/>
  <c r="N20" i="92"/>
  <c r="C38" i="95"/>
  <c r="C30" i="95"/>
  <c r="F8" i="97"/>
  <c r="H10" i="98"/>
  <c r="H11" i="98"/>
  <c r="H19" i="98"/>
  <c r="I9" i="99"/>
  <c r="H21" i="99"/>
  <c r="D34" i="100"/>
  <c r="I10" i="100"/>
  <c r="I14" i="100"/>
  <c r="I18" i="100"/>
  <c r="I22" i="100"/>
  <c r="I26" i="100"/>
  <c r="I30" i="100"/>
  <c r="H22" i="90"/>
  <c r="C22" i="90"/>
  <c r="G22" i="90"/>
  <c r="K22" i="90"/>
  <c r="O22" i="90"/>
  <c r="S9" i="90"/>
  <c r="S10" i="90"/>
  <c r="S11" i="90"/>
  <c r="S12" i="90"/>
  <c r="S13" i="90"/>
  <c r="S14" i="90"/>
  <c r="F21" i="64"/>
  <c r="J21" i="64"/>
  <c r="N21" i="64"/>
  <c r="R21" i="64"/>
  <c r="V8" i="64"/>
  <c r="V12" i="64"/>
  <c r="V16" i="64"/>
  <c r="V20" i="64"/>
  <c r="H13" i="91"/>
  <c r="H17" i="91"/>
  <c r="H21" i="91"/>
  <c r="N9" i="92"/>
  <c r="N16" i="92"/>
  <c r="I8" i="99"/>
  <c r="E21" i="99"/>
  <c r="I12" i="99"/>
  <c r="I20" i="99"/>
  <c r="I7" i="100"/>
  <c r="I11" i="100"/>
  <c r="I15" i="100"/>
  <c r="I19" i="100"/>
  <c r="I23" i="100"/>
  <c r="I27" i="100"/>
  <c r="I31" i="100"/>
  <c r="D19" i="101"/>
  <c r="C12" i="101"/>
  <c r="C19" i="101" s="1"/>
  <c r="C34" i="100"/>
  <c r="D21" i="99"/>
  <c r="I7" i="99"/>
  <c r="E7" i="92"/>
  <c r="E14" i="92"/>
  <c r="C14" i="92"/>
  <c r="C7" i="92"/>
  <c r="H8" i="91"/>
  <c r="C21" i="64"/>
  <c r="S8" i="90"/>
  <c r="H22" i="91" l="1"/>
  <c r="J21" i="92"/>
  <c r="I34" i="100"/>
  <c r="S22" i="90"/>
  <c r="F21" i="92"/>
  <c r="V21" i="64"/>
  <c r="M21" i="92"/>
  <c r="C45" i="69"/>
  <c r="C37" i="69"/>
  <c r="C21" i="92"/>
  <c r="N14" i="92"/>
  <c r="C25" i="69"/>
  <c r="E21" i="92"/>
  <c r="N7" i="92"/>
  <c r="I21" i="92"/>
  <c r="C43" i="89"/>
  <c r="C31" i="89"/>
  <c r="C30" i="89" s="1"/>
  <c r="D6" i="86"/>
  <c r="D13" i="86" s="1"/>
  <c r="E53" i="75"/>
  <c r="E52" i="75"/>
  <c r="E51" i="75"/>
  <c r="E49" i="75"/>
  <c r="E47" i="75"/>
  <c r="E46" i="75"/>
  <c r="E44" i="75"/>
  <c r="H43" i="75"/>
  <c r="E43" i="75"/>
  <c r="H42" i="75"/>
  <c r="H41" i="75"/>
  <c r="E41" i="75"/>
  <c r="H39" i="75"/>
  <c r="E39" i="75"/>
  <c r="H38" i="75"/>
  <c r="H37" i="75"/>
  <c r="E37" i="75"/>
  <c r="E36" i="75"/>
  <c r="H35" i="75"/>
  <c r="E35" i="75"/>
  <c r="E33" i="75"/>
  <c r="H32" i="75"/>
  <c r="E31" i="75"/>
  <c r="H29" i="75"/>
  <c r="E29" i="75"/>
  <c r="H28" i="75"/>
  <c r="H27" i="75"/>
  <c r="E27" i="75"/>
  <c r="E26" i="75"/>
  <c r="H25" i="75"/>
  <c r="H21" i="75"/>
  <c r="H20" i="75"/>
  <c r="E19" i="75"/>
  <c r="E18" i="75"/>
  <c r="H17" i="75"/>
  <c r="H16" i="75"/>
  <c r="H15" i="75"/>
  <c r="E15" i="75"/>
  <c r="H14" i="75"/>
  <c r="E13" i="75"/>
  <c r="H12" i="75"/>
  <c r="E12" i="75"/>
  <c r="H11" i="75"/>
  <c r="E11" i="75"/>
  <c r="H8" i="75"/>
  <c r="H66" i="85"/>
  <c r="E66" i="85"/>
  <c r="H64" i="85"/>
  <c r="E64" i="85"/>
  <c r="E60" i="85"/>
  <c r="E59" i="85"/>
  <c r="C61" i="85"/>
  <c r="E61" i="85" s="1"/>
  <c r="E51" i="85"/>
  <c r="E42" i="85"/>
  <c r="E40" i="85"/>
  <c r="E37" i="85"/>
  <c r="E36" i="85"/>
  <c r="D34" i="85"/>
  <c r="E29" i="85"/>
  <c r="E28" i="85"/>
  <c r="E26" i="85"/>
  <c r="E25" i="85"/>
  <c r="E21" i="85"/>
  <c r="E19" i="85"/>
  <c r="E18" i="85"/>
  <c r="E17" i="85"/>
  <c r="E15" i="85"/>
  <c r="E14" i="85"/>
  <c r="E13" i="85"/>
  <c r="E11" i="85"/>
  <c r="E10" i="85"/>
  <c r="D9" i="85"/>
  <c r="E39" i="83"/>
  <c r="E38" i="83"/>
  <c r="E37" i="83"/>
  <c r="E34" i="83"/>
  <c r="E33" i="83"/>
  <c r="E30" i="83"/>
  <c r="E29" i="83"/>
  <c r="E26" i="83"/>
  <c r="E24" i="83"/>
  <c r="E22" i="83"/>
  <c r="E19" i="83"/>
  <c r="E18" i="83"/>
  <c r="E17" i="83"/>
  <c r="E16" i="83"/>
  <c r="E15" i="83"/>
  <c r="E13" i="83"/>
  <c r="E11" i="83"/>
  <c r="E9" i="83"/>
  <c r="E7" i="83"/>
  <c r="G5" i="84"/>
  <c r="F5" i="84"/>
  <c r="E5" i="84"/>
  <c r="D5" i="84"/>
  <c r="C5" i="84"/>
  <c r="E44" i="85" l="1"/>
  <c r="E28" i="83"/>
  <c r="E16" i="85"/>
  <c r="C53" i="85"/>
  <c r="E53" i="85" s="1"/>
  <c r="E23" i="75"/>
  <c r="H31" i="75"/>
  <c r="E40" i="75"/>
  <c r="E35" i="83"/>
  <c r="E17" i="75"/>
  <c r="C30" i="85"/>
  <c r="H9" i="75"/>
  <c r="H23" i="75"/>
  <c r="E32" i="75"/>
  <c r="H40" i="75"/>
  <c r="E12" i="85"/>
  <c r="D30" i="85"/>
  <c r="E41" i="85"/>
  <c r="E21" i="75"/>
  <c r="E38" i="75"/>
  <c r="D45" i="85"/>
  <c r="D54" i="85" s="1"/>
  <c r="D21" i="88"/>
  <c r="E49" i="85"/>
  <c r="H52" i="75"/>
  <c r="E25" i="83"/>
  <c r="E50" i="85"/>
  <c r="H7" i="75"/>
  <c r="H10" i="75"/>
  <c r="H24" i="75"/>
  <c r="E30" i="75"/>
  <c r="H13" i="75"/>
  <c r="H47" i="75"/>
  <c r="D14" i="83"/>
  <c r="D20" i="83" s="1"/>
  <c r="E22" i="75"/>
  <c r="E25" i="75"/>
  <c r="E42" i="75"/>
  <c r="C35" i="89"/>
  <c r="C41" i="89" s="1"/>
  <c r="D22" i="85"/>
  <c r="E20" i="85"/>
  <c r="E27" i="85"/>
  <c r="E38" i="85"/>
  <c r="E14" i="75"/>
  <c r="H19" i="75"/>
  <c r="H36" i="75"/>
  <c r="E45" i="75"/>
  <c r="E48" i="75"/>
  <c r="H50" i="75"/>
  <c r="E27" i="83"/>
  <c r="E36" i="83"/>
  <c r="E39" i="85"/>
  <c r="D53" i="85"/>
  <c r="E48" i="85"/>
  <c r="H33" i="75"/>
  <c r="H34" i="75"/>
  <c r="H48" i="75"/>
  <c r="H49" i="75"/>
  <c r="E12" i="83"/>
  <c r="E24" i="85"/>
  <c r="E47" i="85"/>
  <c r="H44" i="75"/>
  <c r="H51" i="75"/>
  <c r="C6" i="86"/>
  <c r="C13" i="86" s="1"/>
  <c r="G6" i="86"/>
  <c r="G13" i="86" s="1"/>
  <c r="E6" i="86"/>
  <c r="E13" i="86" s="1"/>
  <c r="E21" i="88"/>
  <c r="D31" i="83"/>
  <c r="D41" i="83" s="1"/>
  <c r="E23" i="83"/>
  <c r="E40" i="83"/>
  <c r="E35" i="85"/>
  <c r="E43" i="85"/>
  <c r="E52" i="85"/>
  <c r="E16" i="75"/>
  <c r="H18" i="75"/>
  <c r="E20" i="75"/>
  <c r="H22" i="75"/>
  <c r="E24" i="75"/>
  <c r="H26" i="75"/>
  <c r="E28" i="75"/>
  <c r="H30" i="75"/>
  <c r="E34" i="75"/>
  <c r="H45" i="75"/>
  <c r="H46" i="75"/>
  <c r="E50" i="75"/>
  <c r="H53" i="75"/>
  <c r="F6" i="86"/>
  <c r="F13" i="86" s="1"/>
  <c r="C21" i="88"/>
  <c r="C8" i="73"/>
  <c r="C13" i="73" s="1"/>
  <c r="C6" i="89"/>
  <c r="C12" i="89"/>
  <c r="C47" i="89"/>
  <c r="C52" i="89" s="1"/>
  <c r="N21" i="92"/>
  <c r="E8" i="85"/>
  <c r="C9" i="85"/>
  <c r="E9" i="85" s="1"/>
  <c r="C34" i="85"/>
  <c r="E58" i="85"/>
  <c r="C31" i="83"/>
  <c r="C14" i="83"/>
  <c r="E8" i="83"/>
  <c r="E30" i="85" l="1"/>
  <c r="E14" i="83"/>
  <c r="D31" i="85"/>
  <c r="D56" i="85" s="1"/>
  <c r="D63" i="85" s="1"/>
  <c r="D65" i="85" s="1"/>
  <c r="D67" i="85" s="1"/>
  <c r="C28" i="89"/>
  <c r="C20" i="83"/>
  <c r="E20" i="83" s="1"/>
  <c r="C45" i="85"/>
  <c r="E34" i="85"/>
  <c r="C22" i="85"/>
  <c r="C41" i="83"/>
  <c r="E41" i="83" s="1"/>
  <c r="E31" i="83"/>
  <c r="E45" i="85" l="1"/>
  <c r="C54" i="85"/>
  <c r="E54" i="85" s="1"/>
  <c r="E22" i="85"/>
  <c r="C31" i="85"/>
  <c r="C56" i="85" l="1"/>
  <c r="E31" i="85"/>
  <c r="E56" i="85" l="1"/>
  <c r="C63" i="85"/>
  <c r="C65" i="85" l="1"/>
  <c r="E63" i="85"/>
  <c r="E65" i="85" l="1"/>
  <c r="C67" i="85"/>
  <c r="E67" i="85" s="1"/>
  <c r="B2" i="106" l="1"/>
  <c r="B2" i="108" s="1"/>
  <c r="B2" i="105"/>
  <c r="B2" i="104"/>
  <c r="B2" i="103"/>
  <c r="B2" i="102"/>
  <c r="B2" i="101"/>
  <c r="B2" i="100"/>
  <c r="B2" i="99"/>
  <c r="B2" i="98"/>
  <c r="B1" i="97" l="1"/>
  <c r="B1" i="95" l="1"/>
  <c r="B1" i="92"/>
  <c r="B1" i="93"/>
  <c r="C1" i="91"/>
  <c r="B1" i="64"/>
  <c r="B1" i="90"/>
  <c r="B1" i="69"/>
  <c r="B1" i="94"/>
  <c r="B1" i="89"/>
  <c r="B1" i="73"/>
  <c r="B1" i="88"/>
  <c r="B1" i="52"/>
  <c r="B1" i="86"/>
  <c r="B1" i="75"/>
  <c r="C1" i="85"/>
  <c r="G5" i="86"/>
  <c r="F5" i="86"/>
  <c r="E5" i="86"/>
  <c r="D5" i="86"/>
  <c r="C5" i="86"/>
  <c r="B1" i="91" l="1"/>
  <c r="B1" i="85"/>
  <c r="B1" i="83"/>
  <c r="B1" i="84"/>
  <c r="H13" i="83" l="1"/>
  <c r="G14" i="83"/>
  <c r="H10" i="83"/>
  <c r="H18" i="83"/>
  <c r="H16" i="83"/>
  <c r="H29" i="83"/>
  <c r="H27" i="83"/>
  <c r="H40" i="83"/>
  <c r="H39" i="83"/>
  <c r="H38" i="83"/>
  <c r="H37" i="83"/>
  <c r="H36" i="83"/>
  <c r="H35" i="83"/>
  <c r="H34" i="83"/>
  <c r="H33" i="83"/>
  <c r="H9" i="83" l="1"/>
  <c r="H15" i="83"/>
  <c r="H17" i="83"/>
  <c r="H11" i="83"/>
  <c r="H30" i="83"/>
  <c r="H28" i="83"/>
  <c r="H19" i="83"/>
  <c r="G31" i="83"/>
  <c r="G41" i="83" s="1"/>
  <c r="H7" i="83"/>
  <c r="G20" i="83"/>
  <c r="H22" i="83"/>
  <c r="H24" i="83"/>
  <c r="H26" i="83"/>
  <c r="H8" i="83"/>
  <c r="F14" i="83"/>
  <c r="H14" i="83" s="1"/>
  <c r="H12" i="83"/>
  <c r="F31" i="83"/>
  <c r="H23" i="83"/>
  <c r="H25" i="83"/>
  <c r="F20" i="83" l="1"/>
  <c r="H20" i="83" s="1"/>
  <c r="F41" i="83"/>
  <c r="H41" i="83" s="1"/>
  <c r="H31" i="83"/>
  <c r="H60" i="85" l="1"/>
  <c r="H59" i="85"/>
  <c r="H42" i="85"/>
  <c r="H36" i="85"/>
  <c r="G34" i="85"/>
  <c r="H29" i="85"/>
  <c r="H27" i="85"/>
  <c r="H25" i="85"/>
  <c r="H21" i="85"/>
  <c r="H19" i="85"/>
  <c r="H17" i="85"/>
  <c r="H15" i="85"/>
  <c r="H13" i="85"/>
  <c r="H11" i="85"/>
  <c r="G9" i="85"/>
  <c r="H49" i="85" l="1"/>
  <c r="G30" i="85"/>
  <c r="H40" i="85"/>
  <c r="H51" i="85"/>
  <c r="G45" i="85"/>
  <c r="H38" i="85"/>
  <c r="H44" i="85"/>
  <c r="H48" i="85"/>
  <c r="H50" i="85"/>
  <c r="H52" i="85"/>
  <c r="G22" i="85"/>
  <c r="G31" i="85" s="1"/>
  <c r="H8" i="85"/>
  <c r="H10" i="85"/>
  <c r="F9" i="85"/>
  <c r="H9" i="85" s="1"/>
  <c r="H12" i="85"/>
  <c r="H14" i="85"/>
  <c r="H16" i="85"/>
  <c r="H18" i="85"/>
  <c r="H20" i="85"/>
  <c r="F30" i="85"/>
  <c r="H30" i="85" s="1"/>
  <c r="H24" i="85"/>
  <c r="H26" i="85"/>
  <c r="H28" i="85"/>
  <c r="H35" i="85"/>
  <c r="F34" i="85"/>
  <c r="H37" i="85"/>
  <c r="H39" i="85"/>
  <c r="H41" i="85"/>
  <c r="H43" i="85"/>
  <c r="F53" i="85"/>
  <c r="H58" i="85"/>
  <c r="F61" i="85"/>
  <c r="H61" i="85" s="1"/>
  <c r="H47" i="85"/>
  <c r="G53" i="85"/>
  <c r="G54" i="85" l="1"/>
  <c r="G56" i="85"/>
  <c r="G63" i="85" s="1"/>
  <c r="G65" i="85" s="1"/>
  <c r="G67" i="85" s="1"/>
  <c r="F45" i="85"/>
  <c r="H34" i="85"/>
  <c r="F22" i="85"/>
  <c r="H53" i="85"/>
  <c r="F31" i="85" l="1"/>
  <c r="H22" i="85"/>
  <c r="F54" i="85"/>
  <c r="H54" i="85" s="1"/>
  <c r="H45" i="85"/>
  <c r="F56" i="85" l="1"/>
  <c r="H31" i="85"/>
  <c r="H56" i="85" l="1"/>
  <c r="F63" i="85"/>
  <c r="H63" i="85" l="1"/>
  <c r="F65" i="85"/>
  <c r="H65" i="85" l="1"/>
  <c r="F67" i="85"/>
  <c r="H67" i="85" s="1"/>
  <c r="H14" i="98" l="1"/>
  <c r="E8" i="75" l="1"/>
  <c r="E9" i="75"/>
  <c r="I16" i="99" l="1"/>
  <c r="H17" i="98"/>
  <c r="E10" i="75" l="1"/>
  <c r="G33" i="97"/>
  <c r="F33" i="97"/>
  <c r="E33" i="97"/>
  <c r="D33" i="97"/>
  <c r="G24" i="97"/>
  <c r="G37" i="97" s="1"/>
  <c r="F24" i="97"/>
  <c r="C24" i="97"/>
  <c r="G18" i="97"/>
  <c r="F18" i="97"/>
  <c r="E18" i="97"/>
  <c r="D18" i="97"/>
  <c r="E14" i="97"/>
  <c r="D14" i="97"/>
  <c r="C14" i="97"/>
  <c r="C11" i="97"/>
  <c r="F14" i="97" l="1"/>
  <c r="G14" i="97"/>
  <c r="D11" i="97"/>
  <c r="E11" i="97"/>
  <c r="F11" i="97"/>
  <c r="G11" i="97"/>
  <c r="G21" i="97" s="1"/>
  <c r="G39" i="97" s="1"/>
  <c r="D24" i="97"/>
  <c r="E24" i="97"/>
  <c r="E7" i="75" l="1"/>
  <c r="I13" i="99" l="1"/>
  <c r="I14" i="99" l="1"/>
  <c r="I17" i="99"/>
  <c r="I15" i="99"/>
  <c r="H15" i="98" l="1"/>
  <c r="H16" i="98"/>
  <c r="I21" i="99"/>
  <c r="H18" i="98"/>
  <c r="H22" i="98" s="1"/>
  <c r="D22" i="98"/>
  <c r="E22" i="98"/>
  <c r="F22" i="98"/>
  <c r="G22" i="98"/>
  <c r="I22" i="99" l="1"/>
</calcChain>
</file>

<file path=xl/sharedStrings.xml><?xml version="1.0" encoding="utf-8"?>
<sst xmlns="http://schemas.openxmlformats.org/spreadsheetml/2006/main" count="1166" uniqueCount="766">
  <si>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</si>
  <si>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</si>
  <si>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</si>
  <si>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</si>
  <si>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</si>
  <si>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</si>
  <si>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</si>
  <si>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</si>
  <si>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</si>
  <si>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</si>
  <si>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</si>
  <si>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</si>
  <si>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</si>
  <si>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</si>
  <si>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</si>
  <si>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</si>
  <si>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</si>
  <si>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</si>
  <si>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</si>
  <si>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</si>
  <si>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</si>
  <si>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</si>
  <si>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</si>
  <si>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</si>
  <si>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</si>
  <si>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</si>
  <si>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</si>
  <si>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</si>
  <si>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</si>
  <si>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</si>
  <si>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</si>
  <si>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</si>
  <si>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</si>
  <si>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</si>
  <si>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</si>
  <si>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</si>
  <si>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</si>
  <si>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</si>
  <si>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</si>
  <si>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</si>
  <si>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</si>
  <si>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</si>
  <si>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</si>
  <si>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</si>
  <si>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</si>
  <si>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</si>
  <si>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</si>
  <si>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</si>
  <si>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</si>
  <si>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</si>
  <si>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</si>
  <si>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</si>
  <si>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</si>
  <si>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</si>
  <si>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</si>
  <si>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</si>
  <si>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</si>
  <si>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</si>
  <si>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</si>
  <si>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</si>
  <si>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</si>
  <si>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</si>
  <si>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</si>
  <si>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</si>
  <si>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</si>
  <si>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</si>
  <si>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</si>
  <si>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</si>
  <si>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</si>
  <si>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</si>
  <si>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</si>
  <si>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</si>
  <si>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</si>
  <si>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</si>
  <si>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</si>
  <si>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</si>
  <si>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</si>
  <si>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</si>
  <si>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</si>
  <si>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</si>
  <si>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</si>
  <si>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</si>
  <si>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</si>
  <si>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</si>
  <si>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</si>
  <si>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</si>
  <si>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</si>
  <si>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</si>
  <si>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</si>
  <si>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</si>
  <si>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</si>
  <si>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</si>
  <si>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</si>
  <si>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</si>
  <si>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</si>
  <si>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</si>
  <si>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</si>
  <si>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</si>
  <si>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</si>
  <si>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</si>
  <si>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</si>
  <si>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</si>
  <si>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</si>
  <si>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</si>
  <si>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</si>
  <si>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</si>
  <si>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</si>
  <si>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</si>
  <si>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</si>
  <si>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</si>
  <si>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</si>
  <si>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</si>
  <si>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</si>
  <si>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</si>
  <si>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</si>
  <si>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</si>
  <si>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</si>
  <si>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</si>
  <si>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</si>
  <si>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</si>
  <si>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</si>
  <si>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</si>
  <si>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</si>
  <si>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</si>
  <si>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</si>
  <si>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</si>
  <si>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</si>
  <si>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</si>
  <si>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</si>
  <si>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</si>
  <si>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</si>
  <si>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</si>
  <si>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</si>
  <si>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</si>
  <si>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</si>
  <si>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</si>
  <si>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</si>
  <si>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</si>
  <si>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</si>
  <si>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</si>
  <si>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</si>
  <si>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</si>
  <si>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</si>
  <si>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</si>
  <si>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</si>
  <si>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</si>
  <si>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</si>
  <si>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</si>
  <si>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</si>
  <si>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</si>
  <si>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</si>
  <si>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</si>
  <si>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</si>
  <si>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</si>
  <si>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</si>
  <si>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</si>
  <si>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</si>
  <si>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</si>
  <si>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</si>
  <si>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</si>
  <si>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</si>
  <si>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</si>
  <si>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</si>
  <si>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</si>
  <si>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</si>
  <si>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</si>
  <si>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</si>
  <si>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</si>
  <si>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</si>
  <si>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</si>
  <si>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</si>
  <si>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</si>
  <si>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</si>
  <si>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</si>
  <si>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</si>
  <si>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</si>
  <si>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</si>
  <si>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</si>
  <si>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</si>
  <si>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</si>
  <si>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</si>
  <si>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</si>
  <si>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</si>
  <si>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</si>
  <si>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</si>
  <si>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</si>
  <si>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</si>
  <si>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</si>
  <si>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</si>
  <si>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</si>
  <si>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</si>
  <si>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</si>
  <si>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</si>
  <si>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</si>
  <si>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</si>
  <si>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</si>
  <si>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</si>
  <si>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</si>
  <si>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</si>
  <si>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</si>
  <si>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</si>
  <si>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</si>
  <si>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</si>
  <si>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</si>
  <si>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</si>
  <si>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</si>
  <si>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</si>
  <si>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</si>
  <si>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</si>
  <si>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</si>
  <si>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</si>
  <si>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</si>
  <si>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</si>
  <si>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</si>
  <si>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</si>
  <si>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</si>
  <si>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</si>
  <si>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</si>
  <si>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</si>
  <si>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</si>
  <si>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</si>
  <si>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</si>
  <si>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</si>
  <si>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</si>
  <si>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</si>
  <si>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</si>
  <si>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</si>
  <si>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</si>
  <si>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</si>
  <si>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</si>
  <si>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</si>
  <si>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</si>
  <si>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</si>
  <si>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</si>
  <si>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</si>
  <si>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</si>
  <si>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</si>
  <si>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</si>
  <si>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</si>
  <si>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</si>
  <si>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</si>
  <si>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</si>
  <si>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</si>
  <si>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</si>
  <si>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</si>
  <si>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</si>
  <si>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</si>
  <si>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</si>
  <si>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</si>
  <si>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</si>
  <si>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</si>
  <si>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</si>
  <si>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</si>
  <si>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</si>
  <si>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</si>
  <si>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</si>
  <si>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</si>
  <si>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</si>
  <si>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</si>
  <si>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</si>
  <si>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</si>
  <si>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</si>
  <si>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</si>
  <si>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</si>
  <si>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</si>
  <si>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</si>
  <si>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</si>
  <si>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</si>
  <si>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</si>
  <si>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</si>
  <si>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</si>
  <si>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</si>
  <si>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</si>
  <si>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</si>
  <si>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</si>
  <si>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</si>
  <si>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</si>
  <si>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</si>
  <si>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</si>
  <si>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</si>
  <si>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</si>
  <si>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</si>
  <si>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</si>
  <si>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</si>
  <si>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</si>
  <si>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</si>
  <si>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</si>
  <si>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</si>
  <si>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</si>
  <si>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</si>
  <si>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</si>
  <si>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</si>
  <si>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</si>
  <si>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</si>
  <si>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</si>
  <si>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</si>
  <si>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</si>
  <si>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</si>
  <si>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</si>
  <si>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</si>
  <si>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</si>
  <si>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</si>
  <si>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</si>
  <si>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</si>
  <si>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</si>
  <si>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</si>
  <si>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</si>
  <si>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</si>
  <si>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</si>
  <si>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</si>
  <si>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</si>
  <si>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</si>
  <si>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</si>
  <si>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</si>
  <si>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</si>
  <si>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</si>
  <si>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</si>
  <si>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</si>
  <si>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</si>
  <si>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</si>
  <si>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</si>
  <si>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</si>
  <si>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</si>
  <si>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</si>
  <si>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</si>
  <si>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</si>
  <si>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</si>
  <si>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</si>
  <si>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</si>
  <si>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</si>
  <si>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</si>
  <si>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</si>
  <si>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</si>
  <si>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</si>
  <si>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</si>
  <si>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</si>
  <si>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</si>
  <si>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</si>
  <si>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</si>
  <si>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</si>
  <si>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</si>
  <si>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</si>
  <si>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</si>
  <si>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</si>
  <si>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</si>
  <si>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</si>
  <si>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</si>
  <si>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</si>
  <si>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</si>
  <si>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</si>
  <si>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</si>
  <si>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</si>
  <si>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</si>
  <si>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</si>
  <si>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</si>
  <si>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</si>
  <si>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</si>
  <si>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</si>
  <si>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</si>
  <si>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</si>
  <si>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</si>
  <si>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</si>
  <si>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</si>
  <si>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</si>
  <si>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</si>
  <si>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</si>
  <si>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</si>
  <si>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</si>
  <si>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</si>
  <si>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</si>
  <si>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</si>
  <si>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</si>
  <si>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</si>
  <si>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</si>
  <si>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</si>
  <si>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</si>
  <si>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</si>
  <si>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</si>
  <si>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</si>
  <si>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</si>
  <si>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</si>
  <si>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</si>
  <si>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</si>
  <si>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</si>
  <si>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</si>
  <si>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</si>
  <si>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</si>
  <si>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</si>
  <si>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</si>
  <si>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</si>
  <si>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</si>
  <si>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</si>
  <si>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</si>
  <si>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</si>
  <si>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</si>
  <si>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</si>
  <si>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</si>
  <si>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</si>
  <si>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</si>
  <si>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</si>
  <si>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</si>
  <si>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</si>
  <si>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</si>
  <si>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</si>
  <si>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</si>
  <si>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</si>
  <si>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</si>
  <si>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</si>
  <si>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</si>
  <si>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</si>
  <si>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</si>
  <si>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</si>
  <si>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</si>
  <si>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</si>
  <si>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</si>
  <si>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</si>
  <si>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</si>
  <si>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</si>
  <si>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</si>
  <si>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</si>
  <si>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</si>
  <si>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</si>
  <si>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</si>
  <si>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</si>
  <si>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</si>
  <si>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</si>
  <si>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</si>
  <si>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</si>
  <si>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</si>
  <si>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</si>
  <si>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</si>
  <si>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</si>
  <si>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</si>
  <si>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</si>
  <si>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</si>
  <si>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</si>
  <si>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</si>
  <si>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</si>
  <si>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</si>
  <si>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</si>
  <si>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</si>
  <si>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</si>
  <si>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</si>
  <si>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</si>
  <si>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</si>
  <si>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</si>
  <si>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</si>
  <si>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</si>
  <si>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</si>
  <si>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</si>
  <si>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</si>
  <si>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</si>
  <si>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</si>
  <si>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</si>
  <si>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</si>
  <si>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</si>
  <si>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</si>
  <si>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</si>
  <si>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</si>
  <si>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</si>
  <si>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</si>
  <si>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</si>
  <si>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</si>
  <si>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</si>
  <si>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</si>
  <si>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</si>
  <si>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</si>
  <si>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</si>
  <si>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</si>
  <si>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</si>
  <si>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</si>
  <si>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</si>
  <si>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</si>
  <si>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</si>
  <si>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</si>
  <si>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</si>
  <si>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</si>
  <si>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</si>
  <si>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</si>
  <si>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</si>
  <si>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</si>
  <si>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</si>
  <si>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</si>
  <si>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</si>
  <si>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</si>
  <si>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</si>
  <si>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</si>
  <si>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</si>
  <si>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</si>
  <si>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</si>
  <si>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</si>
  <si>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</si>
  <si>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</si>
  <si>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</si>
  <si>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</si>
  <si>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</si>
  <si>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</si>
  <si>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</si>
  <si>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</si>
  <si>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</si>
  <si>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</si>
  <si>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</si>
  <si>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</si>
  <si>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</si>
  <si>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</si>
  <si>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</si>
  <si>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</si>
  <si>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</si>
  <si>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</si>
  <si>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</si>
  <si>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</si>
  <si>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</si>
  <si>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</si>
  <si>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</si>
  <si>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</si>
  <si>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</si>
  <si>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</si>
  <si>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</si>
  <si>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</si>
  <si>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</si>
  <si>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</si>
  <si>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</si>
  <si>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</si>
  <si>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</si>
  <si>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</si>
  <si>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</si>
  <si>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</si>
  <si>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</si>
  <si>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</si>
  <si>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</si>
  <si>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</si>
  <si>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</si>
  <si>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</si>
  <si>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</si>
  <si>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</si>
  <si>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</si>
  <si>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</si>
  <si>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</si>
  <si>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</si>
  <si>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</si>
  <si>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</si>
  <si>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</si>
  <si>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</si>
  <si>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</si>
  <si>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</si>
  <si>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</si>
  <si>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</si>
  <si>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</si>
  <si>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</si>
  <si>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</si>
  <si>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</si>
  <si>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</si>
  <si>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</si>
  <si>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</si>
  <si>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</si>
  <si>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</si>
  <si>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</si>
  <si>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</si>
  <si>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</si>
  <si>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</si>
  <si>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</si>
  <si>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</si>
  <si>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</si>
  <si>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</si>
  <si>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</si>
  <si>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</si>
  <si>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</si>
  <si>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</si>
  <si>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</si>
  <si>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</si>
  <si>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</si>
  <si>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</si>
  <si>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</si>
  <si>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</si>
  <si>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</si>
  <si>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</si>
  <si>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</si>
  <si>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</si>
  <si>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</si>
  <si>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</si>
  <si>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</si>
  <si>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</si>
  <si>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</si>
  <si>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</si>
  <si>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</si>
  <si>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</si>
  <si>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</si>
  <si>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</si>
  <si>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</si>
  <si>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</si>
  <si>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</si>
  <si>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</si>
  <si>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</si>
  <si>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</si>
  <si>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</si>
  <si>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</si>
  <si>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</si>
  <si>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</si>
  <si>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</si>
  <si>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</si>
  <si>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</si>
  <si>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</si>
  <si>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</si>
  <si>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</si>
  <si>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</si>
  <si>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</si>
  <si>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</si>
  <si>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</si>
  <si>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</si>
  <si>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</si>
  <si>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</si>
  <si>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</si>
  <si>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</si>
  <si>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</si>
  <si>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</si>
  <si>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</si>
  <si>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</si>
  <si>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</si>
  <si>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</si>
  <si>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</si>
  <si>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</si>
  <si>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</si>
  <si>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</si>
  <si>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</si>
  <si>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</si>
  <si>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</si>
  <si>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</si>
  <si>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</si>
  <si>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</si>
  <si>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</si>
  <si>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</si>
  <si>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</si>
  <si>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</si>
  <si>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</si>
  <si>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</si>
  <si>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</si>
  <si>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</si>
  <si>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</si>
  <si>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</si>
  <si>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</si>
  <si>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</si>
  <si>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</si>
  <si>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</si>
  <si>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</si>
  <si>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</si>
  <si>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</si>
  <si>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</si>
  <si>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</si>
  <si>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</si>
  <si>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</si>
  <si>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</si>
  <si>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</si>
  <si>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</si>
  <si>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</si>
  <si>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</si>
  <si>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</si>
  <si>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</si>
  <si>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</si>
  <si>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</si>
  <si>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</si>
  <si>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</si>
  <si>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</si>
  <si>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</si>
  <si>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</si>
  <si>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</si>
  <si>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</si>
  <si>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</si>
  <si>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</si>
  <si>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</si>
  <si>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</si>
  <si>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</si>
  <si>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</si>
  <si>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</si>
  <si>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</si>
  <si>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</si>
  <si>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</si>
  <si>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</si>
  <si>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</si>
  <si>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</si>
  <si>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</si>
  <si>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</si>
  <si>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</si>
  <si>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</si>
  <si>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</si>
  <si>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</si>
  <si>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</si>
  <si>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</si>
  <si>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</si>
  <si>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</si>
  <si>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</si>
  <si>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</si>
  <si>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</si>
  <si>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</si>
  <si>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</si>
  <si>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</si>
  <si>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</si>
  <si>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</si>
  <si>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</si>
  <si>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</si>
  <si>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</si>
  <si>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</si>
  <si>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</si>
  <si>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</si>
  <si>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</si>
  <si>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</si>
  <si>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</si>
  <si>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</si>
  <si>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</si>
  <si>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www.terabank.ge</t>
  </si>
  <si>
    <t>კოეფიციენტი</t>
  </si>
  <si>
    <t>თანხა (ლარი)</t>
  </si>
  <si>
    <t>6.2.1</t>
  </si>
  <si>
    <t xml:space="preserve">              General Reserves</t>
  </si>
  <si>
    <t>6.2.2</t>
  </si>
  <si>
    <t xml:space="preserve">              COVID 19 related Reserves</t>
  </si>
  <si>
    <t>Terabank</t>
  </si>
  <si>
    <t>H.H. Sheikh Nahayan Mabarak Al Nahayan</t>
  </si>
  <si>
    <t>Thea Lortkipanidze</t>
  </si>
  <si>
    <t>H.H. Sheikh Nahayan Mabarak Al Nahayan (Chairman)</t>
  </si>
  <si>
    <t>Non-independent chair</t>
  </si>
  <si>
    <t>H.E Sheikh Saif Mohammed Bin Buti Al Hamed (Deputy)</t>
  </si>
  <si>
    <t>Non-independent member</t>
  </si>
  <si>
    <t>Semi Edvard Adam Khalil (Member)</t>
  </si>
  <si>
    <t>Seiti Devdariani (Member)</t>
  </si>
  <si>
    <t>Independent member</t>
  </si>
  <si>
    <t>Geert Roelof De Korte (Member)</t>
  </si>
  <si>
    <t>Nana Mikashavidze (Member)</t>
  </si>
  <si>
    <t xml:space="preserve">Thea Lortkipanidze </t>
  </si>
  <si>
    <t>Chief Executive Officer</t>
  </si>
  <si>
    <t>Sophia Jugeli</t>
  </si>
  <si>
    <t>Chief Financial Officer</t>
  </si>
  <si>
    <t>Teimuraz Abuladze</t>
  </si>
  <si>
    <t>Chief Risks Officer</t>
  </si>
  <si>
    <t>Vakhtang Khutsishvili</t>
  </si>
  <si>
    <t>Chief Operating Officer</t>
  </si>
  <si>
    <t xml:space="preserve">Davit Verulashvili </t>
  </si>
  <si>
    <t>Chief Commercial Officer</t>
  </si>
  <si>
    <t>H.H. Sheikh Mansoor Binzayed Binsultan Al-Nahyan</t>
  </si>
  <si>
    <t>H.E. Sheikh Mohamed Butti Alhamed</t>
  </si>
  <si>
    <t>LTD "INVESTMENT TRADING GROUP"</t>
  </si>
  <si>
    <t>Table 26</t>
  </si>
  <si>
    <t>Retail Products</t>
  </si>
  <si>
    <t>Auto loans</t>
  </si>
  <si>
    <t>Consumer Loans</t>
  </si>
  <si>
    <t>Between them: Loans issued on the basis of income from a pension or other state social disbursement</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</si>
  <si>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</si>
  <si>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</si>
  <si>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</si>
  <si>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</si>
  <si>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</si>
  <si>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</si>
  <si>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</si>
  <si>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</si>
  <si>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</si>
  <si>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</si>
  <si>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</si>
  <si>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</si>
  <si>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</si>
  <si>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</si>
  <si>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</si>
  <si>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</si>
  <si>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</si>
  <si>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</si>
  <si>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X</t>
  </si>
  <si>
    <t xml:space="preserve"> </t>
  </si>
  <si>
    <t>Capital Conservation Buffer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</si>
</sst>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00"/>
  </numFmts>
  <fonts count="13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sz val="10"/>
      <color theme="1"/>
      <name val="Sylfaen"/>
      <family val="1"/>
    </font>
    <font>
      <i/>
      <sz val="10"/>
      <color theme="1"/>
      <name val="Sylfaen"/>
      <family val="1"/>
    </font>
    <font>
      <b/>
      <sz val="10"/>
      <color theme="1"/>
      <name val="Sylfaen"/>
      <family val="1"/>
    </font>
    <font>
      <b/>
      <sz val="10"/>
      <name val="Sylfaen"/>
      <family val="1"/>
    </font>
    <font>
      <b/>
      <sz val="9"/>
      <color theme="1"/>
      <name val="Calibri"/>
      <family val="1"/>
      <scheme val="minor"/>
    </font>
    <font>
      <sz val="9"/>
      <color rgb="FF000000"/>
      <name val="Sylfaen"/>
      <family val="1"/>
    </font>
    <font>
      <b/>
      <sz val="9"/>
      <color rgb="FF000000"/>
      <name val="Sylfaen"/>
      <family val="1"/>
    </font>
    <font>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37">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0" fontId="2" fillId="0" borderId="24" xfId="0" applyFont="1" applyBorder="1" applyAlignment="1">
      <alignment horizontal="left" indent="1"/>
    </xf>
    <xf numFmtId="0" fontId="45" fillId="0" borderId="75" xfId="0" applyFont="1" applyBorder="1"/>
    <xf numFmtId="0" fontId="87" fillId="0" borderId="0" xfId="0" applyFont="1" applyAlignment="1">
      <alignment vertical="center"/>
    </xf>
    <xf numFmtId="0" fontId="88"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0" fontId="2" fillId="0" borderId="3" xfId="0" applyFont="1" applyBorder="1" applyAlignment="1">
      <alignment horizontal="left" wrapText="1" indent="2"/>
    </xf>
    <xf numFmtId="0" fontId="45" fillId="0" borderId="3" xfId="0" applyFont="1" applyBorder="1"/>
    <xf numFmtId="0" fontId="45" fillId="0" borderId="3" xfId="0" applyFont="1" applyBorder="1" applyAlignment="1">
      <alignment horizontal="left"/>
    </xf>
    <xf numFmtId="0" fontId="45" fillId="0" borderId="3" xfId="0" applyFont="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0" fontId="2" fillId="0" borderId="24" xfId="0" applyFont="1" applyBorder="1" applyAlignment="1">
      <alignment horizontal="left" vertical="center" indent="1"/>
    </xf>
    <xf numFmtId="0" fontId="45" fillId="0" borderId="25" xfId="0" applyFont="1" applyBorder="1"/>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66"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Alignment="1">
      <alignment horizont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Alignment="1">
      <alignment horizont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0" fontId="45" fillId="3" borderId="26" xfId="16" applyFont="1" applyFill="1" applyBorder="1" applyProtection="1">
      <protection locked="0"/>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Border="1" applyAlignment="1">
      <alignment horizontal="left" vertical="center" wrapText="1"/>
    </xf>
    <xf numFmtId="0" fontId="90" fillId="0" borderId="3" xfId="11" applyFont="1" applyBorder="1" applyAlignment="1">
      <alignment wrapText="1"/>
    </xf>
    <xf numFmtId="0" fontId="92" fillId="3" borderId="3" xfId="9" applyFont="1" applyFill="1" applyBorder="1" applyAlignment="1" applyProtection="1">
      <alignment horizontal="left" vertical="center"/>
      <protection locked="0"/>
    </xf>
    <xf numFmtId="0" fontId="90" fillId="3" borderId="3" xfId="20961" applyFont="1" applyFill="1" applyBorder="1"/>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0" fontId="45" fillId="0" borderId="0" xfId="11" applyFont="1" applyAlignment="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6" fillId="0" borderId="10" xfId="0" applyFont="1" applyBorder="1" applyAlignment="1">
      <alignment horizontal="left" vertical="center" wrapText="1"/>
    </xf>
    <xf numFmtId="0" fontId="95"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Alignment="1">
      <alignment horizontal="center" wrapText="1"/>
    </xf>
    <xf numFmtId="0" fontId="84" fillId="0" borderId="76"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21" xfId="0" applyFont="1" applyBorder="1" applyAlignment="1">
      <alignment horizontal="center" vertical="center"/>
    </xf>
    <xf numFmtId="0" fontId="3" fillId="0" borderId="88" xfId="0" applyFont="1" applyBorder="1" applyAlignment="1">
      <alignment vertical="center"/>
    </xf>
    <xf numFmtId="0" fontId="4" fillId="0" borderId="88"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70"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9" xfId="20" applyBorder="1"/>
    <xf numFmtId="0" fontId="3" fillId="0" borderId="94" xfId="0" applyFont="1" applyBorder="1" applyAlignment="1">
      <alignment horizontal="center" vertical="center"/>
    </xf>
    <xf numFmtId="0" fontId="3" fillId="0" borderId="95" xfId="0" applyFont="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8" xfId="0" applyFont="1" applyBorder="1" applyAlignment="1">
      <alignment horizontal="center" vertical="center"/>
    </xf>
    <xf numFmtId="0" fontId="3" fillId="0" borderId="99" xfId="0" applyFont="1" applyBorder="1" applyAlignment="1">
      <alignment vertical="center"/>
    </xf>
    <xf numFmtId="169" fontId="9" fillId="37" borderId="33" xfId="20" applyBorder="1"/>
    <xf numFmtId="0" fontId="4" fillId="0" borderId="0" xfId="0" applyFont="1" applyAlignment="1">
      <alignment horizontal="center"/>
    </xf>
    <xf numFmtId="0" fontId="86" fillId="0" borderId="88" xfId="0" applyFont="1" applyBorder="1" applyAlignment="1">
      <alignment horizontal="center" vertical="center" wrapText="1"/>
    </xf>
    <xf numFmtId="0" fontId="86" fillId="0" borderId="89" xfId="0" applyFont="1" applyBorder="1" applyAlignment="1">
      <alignment horizontal="center" vertical="center" wrapText="1"/>
    </xf>
    <xf numFmtId="0" fontId="84" fillId="0" borderId="88" xfId="0" applyFont="1" applyBorder="1"/>
    <xf numFmtId="0" fontId="84" fillId="0" borderId="88" xfId="0" applyFont="1" applyBorder="1" applyAlignment="1">
      <alignment horizontal="left" indent="1"/>
    </xf>
    <xf numFmtId="0" fontId="87" fillId="0" borderId="88" xfId="0" applyFont="1" applyBorder="1" applyAlignment="1">
      <alignment horizontal="left" inden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Border="1" applyAlignment="1">
      <alignment horizontal="right" vertical="center" wrapText="1"/>
    </xf>
    <xf numFmtId="0" fontId="100"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24" xfId="5" applyNumberFormat="1" applyFont="1" applyBorder="1" applyAlignment="1" applyProtection="1">
      <alignment horizontal="left" vertical="center"/>
      <protection locked="0"/>
    </xf>
    <xf numFmtId="0" fontId="102" fillId="0" borderId="25" xfId="9" applyFont="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3" fillId="36" borderId="89"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6" xfId="20964" applyFont="1" applyFill="1" applyBorder="1">
      <alignment vertical="center"/>
    </xf>
    <xf numFmtId="0" fontId="45" fillId="77" borderId="107" xfId="20964" applyFont="1" applyFill="1" applyBorder="1">
      <alignment vertical="center"/>
    </xf>
    <xf numFmtId="0" fontId="45" fillId="77" borderId="104" xfId="20964" applyFont="1" applyFill="1" applyBorder="1">
      <alignment vertical="center"/>
    </xf>
    <xf numFmtId="0" fontId="105" fillId="70" borderId="103" xfId="20964" applyFont="1" applyFill="1" applyBorder="1" applyAlignment="1">
      <alignment horizontal="center" vertical="center"/>
    </xf>
    <xf numFmtId="0" fontId="105" fillId="70" borderId="104" xfId="20964" applyFont="1" applyFill="1" applyBorder="1" applyAlignment="1">
      <alignment horizontal="left" vertical="center" wrapText="1"/>
    </xf>
    <xf numFmtId="0" fontId="104" fillId="78" borderId="105" xfId="20964" applyFont="1" applyFill="1" applyBorder="1" applyAlignment="1">
      <alignment horizontal="center" vertical="center"/>
    </xf>
    <xf numFmtId="0" fontId="104" fillId="78" borderId="107" xfId="20964" applyFont="1" applyFill="1" applyBorder="1" applyAlignment="1">
      <alignment vertical="top" wrapText="1"/>
    </xf>
    <xf numFmtId="0" fontId="106" fillId="70" borderId="103" xfId="20964" applyFont="1" applyFill="1" applyBorder="1" applyAlignment="1">
      <alignment horizontal="center" vertical="center"/>
    </xf>
    <xf numFmtId="0" fontId="105" fillId="70" borderId="107" xfId="20964" applyFont="1" applyFill="1" applyBorder="1" applyAlignment="1">
      <alignment vertical="center" wrapText="1"/>
    </xf>
    <xf numFmtId="0" fontId="105" fillId="70" borderId="104" xfId="20964" applyFont="1" applyFill="1" applyBorder="1" applyAlignment="1">
      <alignment horizontal="left" vertical="center"/>
    </xf>
    <xf numFmtId="0" fontId="106" fillId="3" borderId="103" xfId="20964" applyFont="1" applyFill="1" applyBorder="1" applyAlignment="1">
      <alignment horizontal="center" vertical="center"/>
    </xf>
    <xf numFmtId="0" fontId="105" fillId="3" borderId="104" xfId="20964" applyFont="1" applyFill="1" applyBorder="1" applyAlignment="1">
      <alignment horizontal="left" vertical="center"/>
    </xf>
    <xf numFmtId="0" fontId="106" fillId="0" borderId="103" xfId="20964" applyFont="1" applyBorder="1" applyAlignment="1">
      <alignment horizontal="center" vertical="center"/>
    </xf>
    <xf numFmtId="0" fontId="105" fillId="0" borderId="104" xfId="20964" applyFont="1" applyBorder="1" applyAlignment="1">
      <alignment horizontal="left" vertical="center"/>
    </xf>
    <xf numFmtId="0" fontId="107" fillId="78" borderId="105" xfId="20964" applyFont="1" applyFill="1" applyBorder="1" applyAlignment="1">
      <alignment horizontal="center" vertical="center"/>
    </xf>
    <xf numFmtId="0" fontId="104" fillId="78" borderId="107" xfId="20964" applyFont="1" applyFill="1" applyBorder="1">
      <alignment vertical="center"/>
    </xf>
    <xf numFmtId="0" fontId="104" fillId="77" borderId="106" xfId="20964" applyFont="1" applyFill="1" applyBorder="1">
      <alignment vertical="center"/>
    </xf>
    <xf numFmtId="0" fontId="104" fillId="77" borderId="107" xfId="20964" applyFont="1" applyFill="1" applyBorder="1">
      <alignment vertical="center"/>
    </xf>
    <xf numFmtId="0" fontId="109" fillId="3" borderId="103" xfId="20964" applyFont="1" applyFill="1" applyBorder="1" applyAlignment="1">
      <alignment horizontal="center" vertical="center"/>
    </xf>
    <xf numFmtId="0" fontId="110" fillId="78" borderId="105" xfId="20964" applyFont="1" applyFill="1" applyBorder="1" applyAlignment="1">
      <alignment horizontal="center" vertical="center"/>
    </xf>
    <xf numFmtId="0" fontId="45" fillId="78" borderId="107" xfId="20964" applyFont="1" applyFill="1" applyBorder="1">
      <alignment vertical="center"/>
    </xf>
    <xf numFmtId="0" fontId="109" fillId="70" borderId="103" xfId="20964" applyFont="1" applyFill="1" applyBorder="1" applyAlignment="1">
      <alignment horizontal="center" vertical="center"/>
    </xf>
    <xf numFmtId="0" fontId="110" fillId="3" borderId="105" xfId="20964" applyFont="1" applyFill="1" applyBorder="1" applyAlignment="1">
      <alignment horizontal="center" vertical="center"/>
    </xf>
    <xf numFmtId="0" fontId="45" fillId="3" borderId="107" xfId="20964" applyFont="1" applyFill="1" applyBorder="1">
      <alignment vertical="center"/>
    </xf>
    <xf numFmtId="0" fontId="106" fillId="70" borderId="105" xfId="20964" applyFont="1" applyFill="1" applyBorder="1" applyAlignment="1">
      <alignment horizontal="center" vertical="center"/>
    </xf>
    <xf numFmtId="0" fontId="19" fillId="70" borderId="105" xfId="20964" applyFont="1" applyFill="1" applyBorder="1" applyAlignment="1">
      <alignment horizontal="center" vertical="center"/>
    </xf>
    <xf numFmtId="0" fontId="100" fillId="0" borderId="105" xfId="0" applyFont="1" applyBorder="1" applyAlignment="1">
      <alignment horizontal="left" vertical="center" wrapText="1"/>
    </xf>
    <xf numFmtId="10" fontId="102" fillId="0" borderId="25" xfId="20962" applyNumberFormat="1" applyFont="1" applyFill="1" applyBorder="1" applyAlignment="1" applyProtection="1">
      <alignment horizontal="left" vertical="center"/>
    </xf>
    <xf numFmtId="0" fontId="4" fillId="36" borderId="105" xfId="0" applyFont="1" applyFill="1" applyBorder="1" applyAlignment="1">
      <alignment horizontal="left" vertical="center" wrapText="1"/>
    </xf>
    <xf numFmtId="0" fontId="3" fillId="0" borderId="105" xfId="0" applyFont="1" applyBorder="1" applyAlignment="1">
      <alignment horizontal="left" vertical="center" wrapText="1"/>
    </xf>
    <xf numFmtId="0" fontId="4" fillId="36" borderId="90" xfId="0" applyFont="1" applyFill="1" applyBorder="1" applyAlignment="1">
      <alignment vertical="center" wrapText="1"/>
    </xf>
    <xf numFmtId="0" fontId="4" fillId="36" borderId="104"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5" xfId="0" applyFont="1" applyBorder="1"/>
    <xf numFmtId="0" fontId="6" fillId="0" borderId="105" xfId="17" applyFill="1" applyBorder="1" applyAlignment="1" applyProtection="1">
      <alignment horizontal="left" vertical="center"/>
    </xf>
    <xf numFmtId="0" fontId="6" fillId="0" borderId="105" xfId="17" applyBorder="1" applyAlignment="1" applyProtection="1"/>
    <xf numFmtId="0" fontId="6" fillId="0" borderId="105" xfId="17" applyFill="1" applyBorder="1" applyAlignment="1" applyProtection="1">
      <alignment horizontal="left" vertical="center" wrapText="1"/>
    </xf>
    <xf numFmtId="0" fontId="6" fillId="0" borderId="105"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xf numFmtId="0" fontId="45" fillId="0" borderId="22" xfId="0" applyFont="1" applyBorder="1" applyAlignment="1">
      <alignment horizontal="center" vertical="center" wrapText="1"/>
    </xf>
    <xf numFmtId="3" fontId="103" fillId="36" borderId="27" xfId="0" applyNumberFormat="1" applyFont="1" applyFill="1" applyBorder="1" applyAlignment="1">
      <alignment vertical="center" wrapText="1"/>
    </xf>
    <xf numFmtId="3" fontId="103" fillId="36" borderId="92" xfId="0" applyNumberFormat="1" applyFont="1" applyFill="1" applyBorder="1" applyAlignment="1">
      <alignment vertical="center" wrapText="1"/>
    </xf>
    <xf numFmtId="3" fontId="103" fillId="0" borderId="92" xfId="0" applyNumberFormat="1" applyFont="1" applyBorder="1" applyAlignment="1">
      <alignment vertical="center" wrapText="1"/>
    </xf>
    <xf numFmtId="3" fontId="103"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8" xfId="0" applyFont="1" applyFill="1" applyBorder="1" applyAlignment="1">
      <alignment wrapText="1"/>
    </xf>
    <xf numFmtId="0" fontId="3" fillId="3" borderId="109" xfId="0" applyFont="1" applyFill="1" applyBorder="1"/>
    <xf numFmtId="0" fontId="4" fillId="3" borderId="83" xfId="0" applyFont="1" applyFill="1" applyBorder="1" applyAlignment="1">
      <alignment horizontal="center" wrapText="1"/>
    </xf>
    <xf numFmtId="0" fontId="3" fillId="0" borderId="105" xfId="0" applyFont="1" applyBorder="1" applyAlignment="1">
      <alignment horizontal="center"/>
    </xf>
    <xf numFmtId="0" fontId="3" fillId="3" borderId="70"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2" xfId="0" applyFont="1" applyFill="1" applyBorder="1" applyAlignment="1">
      <alignment horizontal="center" vertical="center" wrapText="1"/>
    </xf>
    <xf numFmtId="0" fontId="3" fillId="0" borderId="21" xfId="0" applyFont="1" applyBorder="1"/>
    <xf numFmtId="0" fontId="3" fillId="0" borderId="105" xfId="0" applyFont="1" applyBorder="1" applyAlignment="1">
      <alignment wrapText="1"/>
    </xf>
    <xf numFmtId="164" fontId="3" fillId="0" borderId="89" xfId="7" applyNumberFormat="1" applyFont="1" applyBorder="1"/>
    <xf numFmtId="0" fontId="99" fillId="0" borderId="105" xfId="0" applyFont="1" applyBorder="1" applyAlignment="1">
      <alignment horizontal="left" wrapText="1" indent="2"/>
    </xf>
    <xf numFmtId="0" fontId="4" fillId="0" borderId="21" xfId="0" applyFont="1" applyBorder="1"/>
    <xf numFmtId="0" fontId="4" fillId="0" borderId="105" xfId="0" applyFont="1" applyBorder="1" applyAlignment="1">
      <alignment wrapText="1"/>
    </xf>
    <xf numFmtId="164" fontId="4" fillId="0" borderId="89" xfId="7" applyNumberFormat="1" applyFont="1" applyBorder="1"/>
    <xf numFmtId="0" fontId="111" fillId="3" borderId="70"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2" xfId="7" applyNumberFormat="1" applyFont="1" applyFill="1" applyBorder="1"/>
    <xf numFmtId="0" fontId="99" fillId="0" borderId="105"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102"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3" xfId="0" applyFont="1" applyBorder="1" applyAlignment="1">
      <alignment vertical="center" wrapText="1"/>
    </xf>
    <xf numFmtId="0" fontId="112" fillId="0" borderId="0" xfId="11" applyFont="1"/>
    <xf numFmtId="0" fontId="114" fillId="0" borderId="0" xfId="11" applyFont="1"/>
    <xf numFmtId="0" fontId="117" fillId="0" borderId="120" xfId="13" applyFont="1" applyBorder="1" applyAlignment="1" applyProtection="1">
      <alignment horizontal="left" vertical="center" wrapText="1"/>
      <protection locked="0"/>
    </xf>
    <xf numFmtId="49" fontId="117" fillId="0" borderId="120" xfId="5" applyNumberFormat="1" applyFont="1" applyBorder="1" applyAlignment="1" applyProtection="1">
      <alignment horizontal="right" vertical="center"/>
      <protection locked="0"/>
    </xf>
    <xf numFmtId="49" fontId="118" fillId="0" borderId="120" xfId="5" applyNumberFormat="1" applyFont="1" applyBorder="1" applyAlignment="1" applyProtection="1">
      <alignment horizontal="right" vertical="center"/>
      <protection locked="0"/>
    </xf>
    <xf numFmtId="0" fontId="113" fillId="0" borderId="120" xfId="0" applyFont="1" applyBorder="1"/>
    <xf numFmtId="49" fontId="117" fillId="0" borderId="120" xfId="5" applyNumberFormat="1" applyFont="1" applyBorder="1" applyAlignment="1" applyProtection="1">
      <alignment horizontal="right" vertical="center" wrapText="1"/>
      <protection locked="0"/>
    </xf>
    <xf numFmtId="49" fontId="118" fillId="0" borderId="120" xfId="5" applyNumberFormat="1" applyFont="1" applyBorder="1" applyAlignment="1" applyProtection="1">
      <alignment horizontal="right" vertical="center" wrapText="1"/>
      <protection locked="0"/>
    </xf>
    <xf numFmtId="0" fontId="113" fillId="0" borderId="0" xfId="0" applyFont="1"/>
    <xf numFmtId="0" fontId="112" fillId="0" borderId="120" xfId="0" applyFont="1" applyBorder="1" applyAlignment="1">
      <alignment horizontal="left" vertical="center" wrapText="1"/>
    </xf>
    <xf numFmtId="0" fontId="116" fillId="0" borderId="120" xfId="0" applyFont="1" applyBorder="1"/>
    <xf numFmtId="0" fontId="115" fillId="0" borderId="120" xfId="0" applyFont="1" applyBorder="1" applyAlignment="1">
      <alignment horizontal="left" indent="1"/>
    </xf>
    <xf numFmtId="0" fontId="115" fillId="0" borderId="120" xfId="0" applyFont="1" applyBorder="1" applyAlignment="1">
      <alignment horizontal="left" wrapText="1" indent="1"/>
    </xf>
    <xf numFmtId="0" fontId="112" fillId="0" borderId="120" xfId="0" applyFont="1" applyBorder="1" applyAlignment="1">
      <alignment horizontal="left" indent="1"/>
    </xf>
    <xf numFmtId="0" fontId="112" fillId="0" borderId="120" xfId="0" applyFont="1" applyBorder="1" applyAlignment="1">
      <alignment horizontal="left" wrapText="1" indent="2"/>
    </xf>
    <xf numFmtId="0" fontId="115" fillId="0" borderId="120" xfId="0" applyFont="1" applyBorder="1" applyAlignment="1">
      <alignment horizontal="left" vertical="center" indent="1"/>
    </xf>
    <xf numFmtId="0" fontId="113" fillId="0" borderId="120" xfId="0" applyFont="1" applyBorder="1" applyAlignment="1">
      <alignment horizontal="left" wrapText="1"/>
    </xf>
    <xf numFmtId="0" fontId="113" fillId="0" borderId="120" xfId="0" applyFont="1" applyBorder="1" applyAlignment="1">
      <alignment horizontal="left" wrapText="1" indent="2"/>
    </xf>
    <xf numFmtId="49" fontId="113" fillId="0" borderId="120" xfId="0" applyNumberFormat="1" applyFont="1" applyBorder="1" applyAlignment="1">
      <alignment horizontal="left" indent="3"/>
    </xf>
    <xf numFmtId="49" fontId="113" fillId="0" borderId="120" xfId="0" applyNumberFormat="1" applyFont="1" applyBorder="1" applyAlignment="1">
      <alignment horizontal="left" indent="1"/>
    </xf>
    <xf numFmtId="49" fontId="113" fillId="0" borderId="120" xfId="0" applyNumberFormat="1" applyFont="1" applyBorder="1" applyAlignment="1">
      <alignment horizontal="left" vertical="top" wrapText="1" indent="2"/>
    </xf>
    <xf numFmtId="49" fontId="113" fillId="0" borderId="120" xfId="0" applyNumberFormat="1" applyFont="1" applyBorder="1" applyAlignment="1">
      <alignment horizontal="left" wrapText="1" indent="3"/>
    </xf>
    <xf numFmtId="49" fontId="113" fillId="0" borderId="120" xfId="0" applyNumberFormat="1" applyFont="1" applyBorder="1" applyAlignment="1">
      <alignment horizontal="left" wrapText="1" indent="2"/>
    </xf>
    <xf numFmtId="0" fontId="113" fillId="0" borderId="120" xfId="0" applyFont="1" applyBorder="1" applyAlignment="1">
      <alignment horizontal="left" wrapText="1" indent="1"/>
    </xf>
    <xf numFmtId="49" fontId="113" fillId="0" borderId="120" xfId="0" applyNumberFormat="1" applyFont="1" applyBorder="1" applyAlignment="1">
      <alignment horizontal="left" wrapText="1" indent="1"/>
    </xf>
    <xf numFmtId="0" fontId="115" fillId="0" borderId="76" xfId="0" applyFont="1" applyBorder="1" applyAlignment="1">
      <alignment horizontal="left" vertical="center" wrapText="1"/>
    </xf>
    <xf numFmtId="0" fontId="113" fillId="0" borderId="121" xfId="0" applyFont="1" applyBorder="1" applyAlignment="1">
      <alignment horizontal="center" vertical="center" wrapText="1"/>
    </xf>
    <xf numFmtId="0" fontId="115" fillId="0" borderId="120" xfId="0" applyFont="1" applyBorder="1" applyAlignment="1">
      <alignment horizontal="left" vertical="center" wrapText="1"/>
    </xf>
    <xf numFmtId="0" fontId="113" fillId="0" borderId="120" xfId="0" applyFont="1" applyBorder="1" applyAlignment="1">
      <alignment horizontal="left" indent="1"/>
    </xf>
    <xf numFmtId="0" fontId="6" fillId="0" borderId="120" xfId="17" applyBorder="1" applyAlignment="1" applyProtection="1"/>
    <xf numFmtId="0" fontId="116" fillId="0" borderId="120"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0" xfId="0" applyFont="1" applyAlignment="1">
      <alignment horizontal="center" vertical="center" wrapText="1"/>
    </xf>
    <xf numFmtId="14" fontId="84" fillId="0" borderId="0" xfId="0" applyNumberFormat="1" applyFont="1"/>
    <xf numFmtId="0" fontId="119" fillId="0" borderId="120" xfId="13" applyFont="1" applyBorder="1" applyAlignment="1" applyProtection="1">
      <alignment horizontal="left" vertical="center" wrapText="1"/>
      <protection locked="0"/>
    </xf>
    <xf numFmtId="0" fontId="113" fillId="0" borderId="0" xfId="0" applyFont="1" applyAlignment="1">
      <alignment horizontal="left" vertical="top" wrapText="1"/>
    </xf>
    <xf numFmtId="0" fontId="113" fillId="0" borderId="0" xfId="0" applyFont="1" applyAlignment="1">
      <alignment wrapText="1"/>
    </xf>
    <xf numFmtId="0" fontId="113" fillId="0" borderId="120" xfId="0" applyFont="1" applyBorder="1" applyAlignment="1">
      <alignment horizontal="center" vertical="center"/>
    </xf>
    <xf numFmtId="0" fontId="113" fillId="0" borderId="120" xfId="0" applyFont="1" applyBorder="1" applyAlignment="1">
      <alignment horizontal="center" vertical="center" wrapText="1"/>
    </xf>
    <xf numFmtId="0" fontId="116" fillId="0" borderId="0" xfId="0" applyFont="1"/>
    <xf numFmtId="0" fontId="113" fillId="0" borderId="120" xfId="0" applyFont="1" applyBorder="1" applyAlignment="1">
      <alignment wrapText="1"/>
    </xf>
    <xf numFmtId="0" fontId="113" fillId="0" borderId="120" xfId="0" applyFont="1" applyBorder="1" applyAlignment="1">
      <alignment horizontal="left" indent="8"/>
    </xf>
    <xf numFmtId="0" fontId="113" fillId="0" borderId="0" xfId="0" applyFont="1" applyAlignment="1">
      <alignment horizontal="left"/>
    </xf>
    <xf numFmtId="0" fontId="116" fillId="0" borderId="7" xfId="0" applyFont="1" applyBorder="1"/>
    <xf numFmtId="0" fontId="113" fillId="0" borderId="0" xfId="0" applyFont="1" applyAlignment="1">
      <alignment horizontal="center" vertical="center"/>
    </xf>
    <xf numFmtId="0" fontId="113" fillId="0" borderId="7" xfId="0" applyFont="1" applyBorder="1" applyAlignment="1">
      <alignment wrapText="1"/>
    </xf>
    <xf numFmtId="49" fontId="113" fillId="0" borderId="120" xfId="0" applyNumberFormat="1" applyFont="1" applyBorder="1" applyAlignment="1">
      <alignment horizontal="center" vertical="center" wrapText="1"/>
    </xf>
    <xf numFmtId="0" fontId="113" fillId="0" borderId="120" xfId="0" applyFont="1" applyBorder="1" applyAlignment="1">
      <alignment horizontal="center"/>
    </xf>
    <xf numFmtId="0" fontId="113" fillId="0" borderId="7" xfId="0" applyFont="1" applyBorder="1"/>
    <xf numFmtId="0" fontId="113" fillId="0" borderId="120" xfId="0" applyFont="1" applyBorder="1" applyAlignment="1">
      <alignment horizontal="left" indent="2"/>
    </xf>
    <xf numFmtId="0" fontId="121" fillId="0" borderId="0" xfId="0" applyFont="1"/>
    <xf numFmtId="0" fontId="121" fillId="0" borderId="0" xfId="0" applyFont="1" applyAlignment="1">
      <alignment horizontal="center" vertical="center"/>
    </xf>
    <xf numFmtId="0" fontId="115" fillId="0" borderId="120" xfId="0" applyFont="1" applyBorder="1" applyAlignment="1">
      <alignment horizontal="center" vertical="center" wrapText="1"/>
    </xf>
    <xf numFmtId="0" fontId="113" fillId="79" borderId="120" xfId="0" applyFont="1" applyFill="1" applyBorder="1"/>
    <xf numFmtId="0" fontId="116" fillId="79" borderId="120" xfId="0" applyFont="1" applyFill="1" applyBorder="1"/>
    <xf numFmtId="169" fontId="9" fillId="37" borderId="102" xfId="20" applyBorder="1"/>
    <xf numFmtId="193" fontId="96" fillId="0" borderId="120" xfId="0" applyNumberFormat="1" applyFont="1" applyBorder="1" applyAlignment="1">
      <alignment vertical="center" wrapText="1"/>
    </xf>
    <xf numFmtId="193" fontId="3" fillId="0" borderId="120" xfId="0" applyNumberFormat="1" applyFont="1" applyBorder="1" applyAlignment="1">
      <alignment vertical="center" wrapText="1"/>
    </xf>
    <xf numFmtId="193" fontId="96" fillId="0" borderId="120" xfId="0" applyNumberFormat="1" applyFont="1" applyBorder="1" applyAlignment="1" applyProtection="1">
      <alignment vertical="center" wrapText="1"/>
      <protection locked="0"/>
    </xf>
    <xf numFmtId="193" fontId="3" fillId="0" borderId="120" xfId="0" applyNumberFormat="1" applyFont="1" applyBorder="1" applyAlignment="1" applyProtection="1">
      <alignment vertical="center" wrapText="1"/>
      <protection locked="0"/>
    </xf>
    <xf numFmtId="193" fontId="3" fillId="0" borderId="89" xfId="0" applyNumberFormat="1" applyFont="1" applyBorder="1" applyAlignment="1" applyProtection="1">
      <alignment vertical="center" wrapText="1"/>
      <protection locked="0"/>
    </xf>
    <xf numFmtId="193" fontId="96" fillId="0" borderId="120" xfId="0" applyNumberFormat="1" applyFont="1" applyBorder="1" applyAlignment="1">
      <alignment horizontal="right" vertical="center" wrapText="1"/>
    </xf>
    <xf numFmtId="164" fontId="3" fillId="0" borderId="120" xfId="7" applyNumberFormat="1" applyFont="1" applyFill="1" applyBorder="1" applyAlignment="1" applyProtection="1">
      <alignment vertical="center" wrapText="1"/>
    </xf>
    <xf numFmtId="164" fontId="3" fillId="0" borderId="89" xfId="7" applyNumberFormat="1" applyFont="1" applyFill="1" applyBorder="1" applyAlignment="1" applyProtection="1">
      <alignment vertical="center" wrapText="1"/>
    </xf>
    <xf numFmtId="10" fontId="3" fillId="0" borderId="120" xfId="20962" applyNumberFormat="1" applyFont="1" applyFill="1" applyBorder="1" applyAlignment="1" applyProtection="1">
      <alignment horizontal="right" vertical="center" wrapText="1"/>
    </xf>
    <xf numFmtId="10" fontId="3" fillId="0" borderId="120" xfId="20962" applyNumberFormat="1" applyFont="1" applyBorder="1" applyAlignment="1" applyProtection="1">
      <alignment vertical="center" wrapText="1"/>
    </xf>
    <xf numFmtId="10" fontId="3" fillId="0" borderId="89" xfId="20962" applyNumberFormat="1" applyFont="1" applyBorder="1" applyAlignment="1" applyProtection="1">
      <alignment vertical="center" wrapText="1"/>
    </xf>
    <xf numFmtId="10" fontId="3" fillId="0" borderId="120" xfId="20962" applyNumberFormat="1" applyFont="1" applyFill="1" applyBorder="1" applyAlignment="1" applyProtection="1">
      <alignment horizontal="right" vertical="center" wrapText="1"/>
      <protection locked="0"/>
    </xf>
    <xf numFmtId="10" fontId="122" fillId="2" borderId="120" xfId="20962" applyNumberFormat="1" applyFont="1" applyFill="1" applyBorder="1" applyAlignment="1" applyProtection="1">
      <alignment vertical="center"/>
    </xf>
    <xf numFmtId="10" fontId="122" fillId="2" borderId="89" xfId="20962" applyNumberFormat="1" applyFont="1" applyFill="1" applyBorder="1" applyAlignment="1" applyProtection="1">
      <alignment vertical="center"/>
    </xf>
    <xf numFmtId="10" fontId="94" fillId="2" borderId="120" xfId="20962" applyNumberFormat="1" applyFont="1" applyFill="1" applyBorder="1" applyAlignment="1" applyProtection="1">
      <alignment vertical="center"/>
    </xf>
    <xf numFmtId="10" fontId="9" fillId="37" borderId="0" xfId="20962" applyNumberFormat="1" applyFont="1" applyFill="1" applyBorder="1" applyProtection="1"/>
    <xf numFmtId="10" fontId="9" fillId="37" borderId="102" xfId="20962" applyNumberFormat="1" applyFont="1" applyFill="1" applyBorder="1" applyProtection="1"/>
    <xf numFmtId="10" fontId="94" fillId="2" borderId="89" xfId="20962" applyNumberFormat="1" applyFont="1" applyFill="1" applyBorder="1" applyAlignment="1" applyProtection="1">
      <alignment vertical="center"/>
    </xf>
    <xf numFmtId="193" fontId="94" fillId="0" borderId="120" xfId="0" applyNumberFormat="1" applyFont="1" applyBorder="1" applyAlignment="1">
      <alignment vertical="center"/>
    </xf>
    <xf numFmtId="193" fontId="94" fillId="0" borderId="89" xfId="0" applyNumberFormat="1" applyFont="1" applyBorder="1" applyAlignment="1">
      <alignment vertical="center"/>
    </xf>
    <xf numFmtId="193" fontId="122" fillId="0" borderId="120" xfId="0" applyNumberFormat="1" applyFont="1" applyBorder="1" applyAlignment="1">
      <alignment vertical="center"/>
    </xf>
    <xf numFmtId="193" fontId="122" fillId="0" borderId="89" xfId="0" applyNumberFormat="1" applyFont="1" applyBorder="1" applyAlignment="1">
      <alignment vertical="center"/>
    </xf>
    <xf numFmtId="165" fontId="94" fillId="2" borderId="120" xfId="20962" applyNumberFormat="1" applyFont="1" applyFill="1" applyBorder="1" applyAlignment="1" applyProtection="1">
      <alignment vertical="center"/>
      <protection locked="0"/>
    </xf>
    <xf numFmtId="165" fontId="122" fillId="2" borderId="120" xfId="20962" applyNumberFormat="1" applyFont="1" applyFill="1" applyBorder="1" applyAlignment="1" applyProtection="1">
      <alignment vertical="center"/>
      <protection locked="0"/>
    </xf>
    <xf numFmtId="165" fontId="122" fillId="2" borderId="89" xfId="20962" applyNumberFormat="1" applyFont="1" applyFill="1" applyBorder="1" applyAlignment="1" applyProtection="1">
      <alignment vertical="center"/>
      <protection locked="0"/>
    </xf>
    <xf numFmtId="193" fontId="122" fillId="0" borderId="120" xfId="0" applyNumberFormat="1" applyFont="1" applyBorder="1" applyAlignment="1" applyProtection="1">
      <alignment vertical="center"/>
      <protection locked="0"/>
    </xf>
    <xf numFmtId="193" fontId="122" fillId="0" borderId="89" xfId="0" applyNumberFormat="1" applyFont="1" applyBorder="1" applyAlignment="1" applyProtection="1">
      <alignment vertical="center"/>
      <protection locked="0"/>
    </xf>
    <xf numFmtId="10" fontId="122" fillId="0" borderId="25" xfId="20962" applyNumberFormat="1" applyFont="1" applyFill="1" applyBorder="1" applyAlignment="1" applyProtection="1">
      <alignment vertical="center"/>
      <protection locked="0"/>
    </xf>
    <xf numFmtId="10" fontId="122" fillId="0" borderId="26" xfId="20962" applyNumberFormat="1" applyFont="1" applyFill="1" applyBorder="1" applyAlignment="1" applyProtection="1">
      <alignment vertical="center"/>
      <protection locked="0"/>
    </xf>
    <xf numFmtId="193" fontId="94" fillId="0" borderId="120" xfId="7" applyNumberFormat="1" applyFont="1" applyFill="1" applyBorder="1" applyAlignment="1" applyProtection="1">
      <alignment horizontal="right"/>
    </xf>
    <xf numFmtId="193" fontId="94" fillId="36" borderId="120" xfId="7" applyNumberFormat="1" applyFont="1" applyFill="1" applyBorder="1" applyAlignment="1" applyProtection="1">
      <alignment horizontal="right"/>
    </xf>
    <xf numFmtId="193" fontId="94" fillId="36" borderId="89" xfId="0" applyNumberFormat="1" applyFont="1" applyFill="1" applyBorder="1" applyAlignment="1">
      <alignment horizontal="right"/>
    </xf>
    <xf numFmtId="193" fontId="94" fillId="0" borderId="120" xfId="7" applyNumberFormat="1" applyFont="1" applyFill="1" applyBorder="1" applyAlignment="1" applyProtection="1">
      <alignment horizontal="right"/>
      <protection locked="0"/>
    </xf>
    <xf numFmtId="193" fontId="94" fillId="0" borderId="89" xfId="0" applyNumberFormat="1" applyFont="1" applyBorder="1" applyAlignment="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lignment horizontal="right"/>
    </xf>
    <xf numFmtId="193" fontId="123" fillId="0" borderId="120" xfId="0" applyNumberFormat="1" applyFont="1" applyBorder="1" applyAlignment="1" applyProtection="1">
      <alignment horizontal="right"/>
      <protection locked="0"/>
    </xf>
    <xf numFmtId="193" fontId="94" fillId="36" borderId="89" xfId="7" applyNumberFormat="1" applyFont="1" applyFill="1" applyBorder="1" applyAlignment="1" applyProtection="1">
      <alignment horizontal="right"/>
    </xf>
    <xf numFmtId="193" fontId="123" fillId="36" borderId="120" xfId="0" applyNumberFormat="1" applyFont="1" applyFill="1" applyBorder="1" applyAlignment="1">
      <alignment horizontal="right"/>
    </xf>
    <xf numFmtId="193" fontId="94" fillId="0" borderId="89" xfId="7" applyNumberFormat="1" applyFont="1" applyFill="1" applyBorder="1" applyAlignment="1" applyProtection="1">
      <alignment horizontal="right"/>
    </xf>
    <xf numFmtId="193" fontId="124" fillId="0" borderId="120" xfId="0" applyNumberFormat="1" applyFont="1" applyBorder="1" applyAlignment="1">
      <alignment horizontal="center"/>
    </xf>
    <xf numFmtId="193" fontId="124" fillId="0" borderId="89" xfId="0" applyNumberFormat="1" applyFont="1" applyBorder="1" applyAlignment="1">
      <alignment horizontal="center"/>
    </xf>
    <xf numFmtId="193" fontId="123" fillId="0" borderId="89" xfId="0" applyNumberFormat="1" applyFont="1" applyBorder="1" applyAlignment="1" applyProtection="1">
      <alignment horizontal="right"/>
      <protection locked="0"/>
    </xf>
    <xf numFmtId="164" fontId="94" fillId="36" borderId="120" xfId="7" applyNumberFormat="1" applyFont="1" applyFill="1" applyBorder="1" applyAlignment="1" applyProtection="1">
      <alignment horizontal="right"/>
    </xf>
    <xf numFmtId="164" fontId="94" fillId="36" borderId="89" xfId="7" applyNumberFormat="1" applyFont="1" applyFill="1" applyBorder="1" applyAlignment="1" applyProtection="1">
      <alignment horizontal="right"/>
    </xf>
    <xf numFmtId="164" fontId="123" fillId="36" borderId="120" xfId="7" applyNumberFormat="1" applyFont="1" applyFill="1" applyBorder="1" applyAlignment="1" applyProtection="1">
      <alignment horizontal="right"/>
    </xf>
    <xf numFmtId="193" fontId="123"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193" fontId="94" fillId="0" borderId="120" xfId="0" applyNumberFormat="1" applyFont="1" applyBorder="1" applyAlignment="1">
      <alignment horizontal="right"/>
    </xf>
    <xf numFmtId="193" fontId="94" fillId="36" borderId="120" xfId="0" applyNumberFormat="1" applyFont="1" applyFill="1" applyBorder="1" applyAlignment="1">
      <alignment horizontal="right"/>
    </xf>
    <xf numFmtId="193" fontId="94" fillId="0" borderId="25" xfId="0" applyNumberFormat="1" applyFont="1" applyBorder="1" applyAlignment="1">
      <alignment horizontal="right"/>
    </xf>
    <xf numFmtId="193" fontId="94" fillId="36" borderId="25" xfId="0" applyNumberFormat="1" applyFont="1" applyFill="1" applyBorder="1" applyAlignment="1">
      <alignment horizontal="right"/>
    </xf>
    <xf numFmtId="3" fontId="103" fillId="36" borderId="120" xfId="0" applyNumberFormat="1" applyFont="1" applyFill="1" applyBorder="1" applyAlignment="1">
      <alignment vertical="center" wrapText="1"/>
    </xf>
    <xf numFmtId="3" fontId="103" fillId="36" borderId="122" xfId="0" applyNumberFormat="1" applyFont="1" applyFill="1" applyBorder="1" applyAlignment="1">
      <alignment vertical="center" wrapText="1"/>
    </xf>
    <xf numFmtId="3" fontId="103" fillId="0" borderId="120" xfId="0" applyNumberFormat="1" applyFont="1" applyBorder="1" applyAlignment="1">
      <alignment vertical="center" wrapText="1"/>
    </xf>
    <xf numFmtId="3" fontId="103" fillId="0" borderId="122" xfId="0" applyNumberFormat="1" applyFont="1" applyBorder="1" applyAlignment="1">
      <alignment vertical="center" wrapText="1"/>
    </xf>
    <xf numFmtId="0" fontId="2" fillId="0" borderId="122" xfId="0" applyFont="1" applyBorder="1" applyAlignment="1">
      <alignment wrapText="1"/>
    </xf>
    <xf numFmtId="0" fontId="84" fillId="0" borderId="92" xfId="0" applyFont="1" applyBorder="1"/>
    <xf numFmtId="0" fontId="2" fillId="0" borderId="94" xfId="0" applyFont="1" applyBorder="1" applyAlignment="1">
      <alignment vertical="center"/>
    </xf>
    <xf numFmtId="0" fontId="2" fillId="0" borderId="112" xfId="0" applyFont="1" applyBorder="1" applyAlignment="1">
      <alignment wrapText="1"/>
    </xf>
    <xf numFmtId="0" fontId="84" fillId="0" borderId="127" xfId="0" applyFont="1" applyBorder="1"/>
    <xf numFmtId="9" fontId="125" fillId="0" borderId="92" xfId="0" applyNumberFormat="1" applyFont="1" applyBorder="1"/>
    <xf numFmtId="9" fontId="125" fillId="0" borderId="127" xfId="0" applyNumberFormat="1" applyFont="1" applyBorder="1"/>
    <xf numFmtId="167" fontId="3" fillId="0" borderId="120" xfId="0" applyNumberFormat="1" applyFont="1" applyBorder="1" applyAlignment="1">
      <alignment horizontal="center" vertical="center"/>
    </xf>
    <xf numFmtId="167" fontId="3" fillId="0" borderId="89" xfId="0" applyNumberFormat="1" applyFont="1" applyBorder="1" applyAlignment="1">
      <alignment horizontal="center" vertical="center"/>
    </xf>
    <xf numFmtId="167" fontId="99" fillId="0" borderId="120" xfId="0" applyNumberFormat="1" applyFont="1" applyBorder="1" applyAlignment="1">
      <alignment horizontal="center" vertical="center"/>
    </xf>
    <xf numFmtId="167" fontId="4" fillId="36" borderId="25" xfId="0" applyNumberFormat="1" applyFont="1" applyFill="1" applyBorder="1" applyAlignment="1">
      <alignment horizontal="center" vertical="center"/>
    </xf>
    <xf numFmtId="167" fontId="4" fillId="36" borderId="26" xfId="0" applyNumberFormat="1" applyFont="1" applyFill="1" applyBorder="1" applyAlignment="1">
      <alignment horizontal="center" vertical="center"/>
    </xf>
    <xf numFmtId="193" fontId="0" fillId="36" borderId="20" xfId="0" applyNumberFormat="1" applyFill="1" applyBorder="1" applyAlignment="1">
      <alignment horizontal="center" vertical="center"/>
    </xf>
    <xf numFmtId="193" fontId="0" fillId="0" borderId="89" xfId="0" applyNumberFormat="1" applyBorder="1"/>
    <xf numFmtId="193" fontId="0" fillId="0" borderId="89" xfId="0" applyNumberFormat="1" applyBorder="1" applyAlignment="1">
      <alignment wrapText="1"/>
    </xf>
    <xf numFmtId="193" fontId="0" fillId="36" borderId="89"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96" fillId="36" borderId="89" xfId="2" applyNumberFormat="1" applyFont="1" applyFill="1" applyBorder="1" applyAlignment="1" applyProtection="1">
      <alignment vertical="top"/>
    </xf>
    <xf numFmtId="193" fontId="96" fillId="3" borderId="89" xfId="2" applyNumberFormat="1" applyFont="1" applyFill="1" applyBorder="1" applyAlignment="1" applyProtection="1">
      <alignment vertical="top"/>
      <protection locked="0"/>
    </xf>
    <xf numFmtId="193" fontId="96" fillId="36" borderId="89" xfId="2" applyNumberFormat="1" applyFont="1" applyFill="1" applyBorder="1" applyAlignment="1" applyProtection="1">
      <alignment vertical="top" wrapText="1"/>
    </xf>
    <xf numFmtId="193" fontId="96" fillId="3" borderId="89" xfId="2" applyNumberFormat="1" applyFont="1" applyFill="1" applyBorder="1" applyAlignment="1" applyProtection="1">
      <alignment vertical="top" wrapText="1"/>
      <protection locked="0"/>
    </xf>
    <xf numFmtId="193" fontId="96" fillId="36" borderId="89" xfId="2" applyNumberFormat="1" applyFont="1" applyFill="1" applyBorder="1" applyAlignment="1" applyProtection="1">
      <alignment vertical="top" wrapText="1"/>
      <protection locked="0"/>
    </xf>
    <xf numFmtId="193" fontId="96" fillId="36" borderId="26" xfId="2" applyNumberFormat="1" applyFont="1" applyFill="1" applyBorder="1" applyAlignment="1" applyProtection="1">
      <alignment vertical="top" wrapText="1"/>
    </xf>
    <xf numFmtId="10" fontId="96" fillId="0" borderId="120" xfId="20962" applyNumberFormat="1" applyFont="1" applyFill="1" applyBorder="1" applyAlignment="1">
      <alignment horizontal="left" vertical="center" wrapText="1"/>
    </xf>
    <xf numFmtId="164" fontId="3" fillId="0" borderId="89" xfId="7" applyNumberFormat="1" applyFont="1" applyFill="1" applyBorder="1" applyAlignment="1">
      <alignment horizontal="right" vertical="center" wrapText="1"/>
    </xf>
    <xf numFmtId="10" fontId="3" fillId="0" borderId="120" xfId="20962" applyNumberFormat="1" applyFont="1" applyFill="1" applyBorder="1" applyAlignment="1">
      <alignment horizontal="left" vertical="center" wrapText="1"/>
    </xf>
    <xf numFmtId="10" fontId="4" fillId="36" borderId="120" xfId="0" applyNumberFormat="1" applyFont="1" applyFill="1" applyBorder="1" applyAlignment="1">
      <alignment horizontal="left" vertical="center" wrapText="1"/>
    </xf>
    <xf numFmtId="43" fontId="4" fillId="36" borderId="89" xfId="7" applyFont="1" applyFill="1" applyBorder="1" applyAlignment="1">
      <alignment horizontal="right" vertical="center" wrapText="1"/>
    </xf>
    <xf numFmtId="10" fontId="100" fillId="0" borderId="120" xfId="20962" applyNumberFormat="1" applyFont="1" applyFill="1" applyBorder="1" applyAlignment="1">
      <alignment horizontal="left" vertical="center" wrapText="1"/>
    </xf>
    <xf numFmtId="164" fontId="100" fillId="0" borderId="89" xfId="7" applyNumberFormat="1" applyFont="1" applyFill="1" applyBorder="1" applyAlignment="1">
      <alignment horizontal="right" vertical="center" wrapText="1"/>
    </xf>
    <xf numFmtId="10" fontId="4" fillId="36" borderId="120" xfId="20962" applyNumberFormat="1" applyFont="1" applyFill="1" applyBorder="1" applyAlignment="1">
      <alignment horizontal="left" vertical="center" wrapText="1"/>
    </xf>
    <xf numFmtId="10" fontId="4" fillId="36" borderId="120" xfId="0" applyNumberFormat="1" applyFont="1" applyFill="1" applyBorder="1" applyAlignment="1">
      <alignment horizontal="center" vertical="center" wrapText="1"/>
    </xf>
    <xf numFmtId="43" fontId="4" fillId="36" borderId="89" xfId="7" applyFont="1" applyFill="1" applyBorder="1" applyAlignment="1">
      <alignment horizontal="center" vertical="center" wrapText="1"/>
    </xf>
    <xf numFmtId="164" fontId="96" fillId="0" borderId="26" xfId="7" applyNumberFormat="1" applyFont="1" applyFill="1" applyBorder="1" applyAlignment="1" applyProtection="1">
      <alignment horizontal="right" vertical="center"/>
    </xf>
    <xf numFmtId="164" fontId="125" fillId="0" borderId="34" xfId="7" applyNumberFormat="1" applyFont="1" applyBorder="1" applyAlignment="1">
      <alignment vertical="center"/>
    </xf>
    <xf numFmtId="164" fontId="125" fillId="0" borderId="13" xfId="7" applyNumberFormat="1" applyFont="1" applyBorder="1" applyAlignment="1">
      <alignment vertical="center"/>
    </xf>
    <xf numFmtId="164" fontId="126" fillId="0" borderId="13" xfId="7" applyNumberFormat="1" applyFont="1" applyBorder="1" applyAlignment="1">
      <alignment vertical="center"/>
    </xf>
    <xf numFmtId="164" fontId="125" fillId="36" borderId="13" xfId="7" applyNumberFormat="1" applyFont="1" applyFill="1" applyBorder="1" applyAlignment="1">
      <alignment vertical="center"/>
    </xf>
    <xf numFmtId="164" fontId="125" fillId="0" borderId="14" xfId="7" applyNumberFormat="1" applyFont="1" applyBorder="1" applyAlignment="1">
      <alignment vertical="center"/>
    </xf>
    <xf numFmtId="193" fontId="127" fillId="36" borderId="16" xfId="0" applyNumberFormat="1" applyFont="1" applyFill="1" applyBorder="1" applyAlignment="1">
      <alignment vertical="center"/>
    </xf>
    <xf numFmtId="164" fontId="125" fillId="0" borderId="17" xfId="7" applyNumberFormat="1" applyFont="1" applyBorder="1" applyAlignment="1">
      <alignment vertical="center"/>
    </xf>
    <xf numFmtId="164" fontId="126" fillId="0" borderId="14" xfId="7" applyNumberFormat="1" applyFont="1" applyBorder="1" applyAlignment="1">
      <alignment vertical="center"/>
    </xf>
    <xf numFmtId="193" fontId="127" fillId="36" borderId="62" xfId="0" applyNumberFormat="1" applyFont="1" applyFill="1" applyBorder="1" applyAlignment="1">
      <alignment vertical="center"/>
    </xf>
    <xf numFmtId="0" fontId="85" fillId="0" borderId="120" xfId="0" applyFont="1" applyBorder="1"/>
    <xf numFmtId="0" fontId="2" fillId="0" borderId="92" xfId="0" applyFont="1" applyBorder="1"/>
    <xf numFmtId="164" fontId="3" fillId="0" borderId="120" xfId="7" applyNumberFormat="1" applyFont="1" applyBorder="1" applyAlignment="1"/>
    <xf numFmtId="164" fontId="3" fillId="0" borderId="122" xfId="7" applyNumberFormat="1" applyFont="1" applyBorder="1" applyAlignment="1"/>
    <xf numFmtId="167" fontId="3" fillId="0" borderId="89" xfId="0" applyNumberFormat="1" applyFont="1" applyBorder="1"/>
    <xf numFmtId="164" fontId="3" fillId="36" borderId="26" xfId="7" applyNumberFormat="1" applyFont="1" applyFill="1" applyBorder="1"/>
    <xf numFmtId="164" fontId="3" fillId="0" borderId="21" xfId="7" applyNumberFormat="1" applyFont="1" applyBorder="1" applyAlignment="1"/>
    <xf numFmtId="164" fontId="3" fillId="0" borderId="89" xfId="7" applyNumberFormat="1" applyFont="1" applyBorder="1" applyAlignment="1"/>
    <xf numFmtId="164" fontId="3" fillId="0" borderId="92" xfId="7" applyNumberFormat="1" applyFont="1" applyBorder="1" applyAlignment="1">
      <alignment wrapText="1"/>
    </xf>
    <xf numFmtId="164" fontId="3" fillId="0" borderId="92" xfId="7" applyNumberFormat="1" applyFont="1" applyBorder="1" applyAlignment="1"/>
    <xf numFmtId="164" fontId="3" fillId="36" borderId="56" xfId="7" applyNumberFormat="1" applyFont="1" applyFill="1" applyBorder="1" applyAlignment="1"/>
    <xf numFmtId="164" fontId="3" fillId="36" borderId="24" xfId="7" applyNumberFormat="1" applyFont="1" applyFill="1" applyBorder="1"/>
    <xf numFmtId="164" fontId="3" fillId="36" borderId="25" xfId="7" applyNumberFormat="1" applyFont="1" applyFill="1" applyBorder="1"/>
    <xf numFmtId="164" fontId="3" fillId="36" borderId="57" xfId="7" applyNumberFormat="1" applyFont="1" applyFill="1" applyBorder="1"/>
    <xf numFmtId="164" fontId="3" fillId="0" borderId="120" xfId="7" applyNumberFormat="1" applyFont="1" applyBorder="1"/>
    <xf numFmtId="164" fontId="3" fillId="0" borderId="120" xfId="7" applyNumberFormat="1" applyFont="1" applyFill="1" applyBorder="1"/>
    <xf numFmtId="164" fontId="3" fillId="0" borderId="122" xfId="7" applyNumberFormat="1" applyFont="1" applyBorder="1"/>
    <xf numFmtId="9" fontId="3" fillId="0" borderId="89" xfId="20962" applyFont="1" applyBorder="1"/>
    <xf numFmtId="164" fontId="3" fillId="0" borderId="122" xfId="7" applyNumberFormat="1" applyFont="1" applyFill="1" applyBorder="1"/>
    <xf numFmtId="164" fontId="9" fillId="37" borderId="0" xfId="7" applyNumberFormat="1" applyFont="1" applyFill="1" applyBorder="1"/>
    <xf numFmtId="164" fontId="3" fillId="0" borderId="93"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3" borderId="123" xfId="7" applyNumberFormat="1" applyFont="1" applyFill="1" applyBorder="1" applyAlignment="1">
      <alignment vertical="center"/>
    </xf>
    <xf numFmtId="164" fontId="3" fillId="3" borderId="92"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122" xfId="7" applyNumberFormat="1" applyFont="1" applyFill="1" applyBorder="1" applyAlignment="1">
      <alignment vertical="center"/>
    </xf>
    <xf numFmtId="164" fontId="3" fillId="0" borderId="89" xfId="7" applyNumberFormat="1" applyFont="1" applyFill="1" applyBorder="1" applyAlignment="1">
      <alignment vertical="center"/>
    </xf>
    <xf numFmtId="0" fontId="3" fillId="3" borderId="123" xfId="0"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112" xfId="7" applyNumberFormat="1" applyFont="1" applyFill="1" applyBorder="1" applyAlignment="1">
      <alignment vertical="center"/>
    </xf>
    <xf numFmtId="164" fontId="3" fillId="0" borderId="97" xfId="7" applyNumberFormat="1" applyFont="1" applyFill="1" applyBorder="1" applyAlignment="1">
      <alignment vertical="center"/>
    </xf>
    <xf numFmtId="165" fontId="3" fillId="0" borderId="100" xfId="20962" applyNumberFormat="1" applyFont="1" applyFill="1" applyBorder="1" applyAlignment="1">
      <alignment vertical="center"/>
    </xf>
    <xf numFmtId="9" fontId="3" fillId="0" borderId="100" xfId="20962" applyFont="1" applyFill="1" applyBorder="1" applyAlignment="1">
      <alignment vertical="center"/>
    </xf>
    <xf numFmtId="9" fontId="3" fillId="0" borderId="101" xfId="20962" applyFont="1" applyFill="1" applyBorder="1" applyAlignment="1">
      <alignment vertical="center"/>
    </xf>
    <xf numFmtId="193" fontId="94" fillId="36" borderId="120" xfId="5" applyNumberFormat="1" applyFont="1" applyFill="1" applyBorder="1" applyProtection="1">
      <protection locked="0"/>
    </xf>
    <xf numFmtId="0" fontId="94" fillId="3" borderId="120" xfId="5" applyFont="1" applyFill="1" applyBorder="1" applyProtection="1">
      <protection locked="0"/>
    </xf>
    <xf numFmtId="164" fontId="94" fillId="36" borderId="120" xfId="7" applyNumberFormat="1" applyFont="1" applyFill="1" applyBorder="1" applyProtection="1">
      <protection locked="0"/>
    </xf>
    <xf numFmtId="164" fontId="94" fillId="36" borderId="89" xfId="7" applyNumberFormat="1" applyFont="1" applyFill="1" applyBorder="1" applyProtection="1">
      <protection locked="0"/>
    </xf>
    <xf numFmtId="193" fontId="94" fillId="3" borderId="120" xfId="5" applyNumberFormat="1" applyFont="1" applyFill="1" applyBorder="1" applyProtection="1">
      <protection locked="0"/>
    </xf>
    <xf numFmtId="165" fontId="94" fillId="3" borderId="120" xfId="8" applyNumberFormat="1" applyFont="1" applyFill="1" applyBorder="1" applyAlignment="1" applyProtection="1">
      <alignment horizontal="right" wrapText="1"/>
      <protection locked="0"/>
    </xf>
    <xf numFmtId="164" fontId="94" fillId="3" borderId="120" xfId="7" applyNumberFormat="1" applyFont="1" applyFill="1" applyBorder="1" applyProtection="1">
      <protection locked="0"/>
    </xf>
    <xf numFmtId="165" fontId="94" fillId="4" borderId="120" xfId="8" applyNumberFormat="1" applyFont="1" applyFill="1" applyBorder="1" applyAlignment="1" applyProtection="1">
      <alignment horizontal="right" wrapText="1"/>
      <protection locked="0"/>
    </xf>
    <xf numFmtId="193" fontId="94" fillId="0" borderId="120" xfId="1" applyNumberFormat="1" applyFont="1" applyFill="1" applyBorder="1" applyProtection="1">
      <protection locked="0"/>
    </xf>
    <xf numFmtId="164" fontId="128" fillId="36" borderId="25" xfId="7" applyNumberFormat="1" applyFont="1" applyFill="1" applyBorder="1" applyAlignment="1" applyProtection="1">
      <protection locked="0"/>
    </xf>
    <xf numFmtId="164" fontId="94" fillId="3" borderId="25" xfId="7" applyNumberFormat="1" applyFont="1" applyFill="1" applyBorder="1" applyProtection="1">
      <protection locked="0"/>
    </xf>
    <xf numFmtId="164" fontId="128" fillId="36" borderId="26" xfId="7" applyNumberFormat="1" applyFont="1" applyFill="1" applyBorder="1" applyAlignment="1" applyProtection="1">
      <protection locked="0"/>
    </xf>
    <xf numFmtId="164" fontId="105" fillId="0" borderId="120" xfId="948" applyNumberFormat="1" applyFont="1" applyFill="1" applyBorder="1" applyAlignment="1" applyProtection="1">
      <alignment horizontal="right" vertical="center"/>
      <protection locked="0"/>
    </xf>
    <xf numFmtId="164" fontId="105" fillId="0" borderId="120" xfId="7" applyNumberFormat="1" applyFont="1" applyFill="1" applyBorder="1" applyAlignment="1" applyProtection="1">
      <alignment horizontal="right" vertical="center"/>
      <protection locked="0"/>
    </xf>
    <xf numFmtId="164" fontId="105" fillId="78" borderId="120" xfId="948" applyNumberFormat="1" applyFont="1" applyFill="1" applyBorder="1" applyAlignment="1" applyProtection="1">
      <alignment horizontal="right" vertical="center"/>
    </xf>
    <xf numFmtId="164" fontId="45" fillId="77" borderId="124" xfId="948" applyNumberFormat="1" applyFont="1" applyFill="1" applyBorder="1" applyAlignment="1" applyProtection="1">
      <alignment horizontal="right" vertical="center"/>
      <protection locked="0"/>
    </xf>
    <xf numFmtId="164" fontId="104" fillId="77" borderId="124" xfId="948" applyNumberFormat="1" applyFont="1" applyFill="1" applyBorder="1" applyAlignment="1" applyProtection="1">
      <alignment horizontal="right" vertical="center"/>
      <protection locked="0"/>
    </xf>
    <xf numFmtId="164" fontId="105" fillId="3" borderId="120" xfId="7" applyNumberFormat="1" applyFont="1" applyFill="1" applyBorder="1" applyAlignment="1" applyProtection="1">
      <alignment horizontal="right" vertical="center"/>
      <protection locked="0"/>
    </xf>
    <xf numFmtId="10" fontId="105" fillId="0" borderId="120" xfId="20626" applyNumberFormat="1" applyFont="1" applyFill="1" applyBorder="1" applyAlignment="1" applyProtection="1">
      <alignment horizontal="right" vertical="center"/>
      <protection locked="0"/>
    </xf>
    <xf numFmtId="169" fontId="9" fillId="37" borderId="120" xfId="20" applyBorder="1"/>
    <xf numFmtId="164" fontId="3" fillId="0" borderId="120" xfId="7" applyNumberFormat="1" applyFont="1" applyBorder="1" applyAlignment="1">
      <alignment vertical="center"/>
    </xf>
    <xf numFmtId="164" fontId="116" fillId="0" borderId="120" xfId="7" applyNumberFormat="1" applyFont="1" applyBorder="1"/>
    <xf numFmtId="164" fontId="113" fillId="0" borderId="120" xfId="7" applyNumberFormat="1" applyFont="1" applyBorder="1"/>
    <xf numFmtId="164" fontId="113" fillId="0" borderId="120" xfId="7" applyNumberFormat="1" applyFont="1" applyFill="1" applyBorder="1"/>
    <xf numFmtId="164" fontId="112" fillId="36" borderId="120" xfId="7" applyNumberFormat="1" applyFont="1" applyFill="1" applyBorder="1"/>
    <xf numFmtId="164" fontId="113" fillId="0" borderId="120" xfId="7" applyNumberFormat="1" applyFont="1" applyBorder="1" applyAlignment="1">
      <alignment horizontal="left" indent="1"/>
    </xf>
    <xf numFmtId="0" fontId="113" fillId="80" borderId="120" xfId="0" applyFont="1" applyFill="1" applyBorder="1"/>
    <xf numFmtId="164" fontId="116" fillId="0" borderId="7" xfId="7" applyNumberFormat="1" applyFont="1" applyBorder="1"/>
    <xf numFmtId="164" fontId="113" fillId="0" borderId="120" xfId="7" applyNumberFormat="1" applyFont="1" applyBorder="1" applyAlignment="1">
      <alignment horizontal="left" indent="2"/>
    </xf>
    <xf numFmtId="164" fontId="113" fillId="0" borderId="120" xfId="7" applyNumberFormat="1" applyFont="1" applyFill="1" applyBorder="1" applyAlignment="1">
      <alignment horizontal="left" indent="3"/>
    </xf>
    <xf numFmtId="164" fontId="113" fillId="0" borderId="120" xfId="7" applyNumberFormat="1" applyFont="1" applyFill="1" applyBorder="1" applyAlignment="1">
      <alignment horizontal="left" indent="1"/>
    </xf>
    <xf numFmtId="0" fontId="113" fillId="81" borderId="120" xfId="0" applyFont="1" applyFill="1" applyBorder="1"/>
    <xf numFmtId="164" fontId="113" fillId="0" borderId="120" xfId="7" applyNumberFormat="1" applyFont="1" applyFill="1" applyBorder="1" applyAlignment="1">
      <alignment horizontal="left" vertical="top" wrapText="1" indent="2"/>
    </xf>
    <xf numFmtId="164" fontId="113" fillId="0" borderId="120" xfId="7" applyNumberFormat="1" applyFont="1" applyFill="1" applyBorder="1" applyAlignment="1">
      <alignment horizontal="left" wrapText="1" indent="3"/>
    </xf>
    <xf numFmtId="164" fontId="113" fillId="0" borderId="120" xfId="7" applyNumberFormat="1" applyFont="1" applyFill="1" applyBorder="1" applyAlignment="1">
      <alignment horizontal="left" wrapText="1" indent="2"/>
    </xf>
    <xf numFmtId="164" fontId="113" fillId="0" borderId="120" xfId="7" applyNumberFormat="1" applyFont="1" applyFill="1" applyBorder="1" applyAlignment="1">
      <alignment horizontal="left" wrapText="1" indent="1"/>
    </xf>
    <xf numFmtId="164" fontId="94" fillId="0" borderId="120" xfId="0" applyNumberFormat="1" applyFont="1" applyBorder="1" applyAlignment="1">
      <alignment horizontal="left" vertical="center" wrapText="1"/>
    </xf>
    <xf numFmtId="164" fontId="125" fillId="0" borderId="120" xfId="7" applyNumberFormat="1" applyFont="1" applyFill="1" applyBorder="1"/>
    <xf numFmtId="164" fontId="125" fillId="0" borderId="120" xfId="0" applyNumberFormat="1" applyFont="1" applyBorder="1"/>
    <xf numFmtId="164" fontId="112" fillId="0" borderId="120" xfId="7" applyNumberFormat="1" applyFont="1" applyFill="1" applyBorder="1" applyAlignment="1">
      <alignment horizontal="left" vertical="center" wrapText="1"/>
    </xf>
    <xf numFmtId="164" fontId="113" fillId="0" borderId="120" xfId="7" applyNumberFormat="1" applyFont="1" applyBorder="1" applyAlignment="1">
      <alignment horizontal="center" vertical="center" wrapText="1"/>
    </xf>
    <xf numFmtId="164" fontId="113" fillId="0" borderId="120" xfId="7" applyNumberFormat="1" applyFont="1" applyBorder="1" applyAlignment="1">
      <alignment horizontal="center" vertical="center"/>
    </xf>
    <xf numFmtId="164" fontId="115" fillId="0" borderId="120" xfId="7" applyNumberFormat="1" applyFont="1" applyFill="1" applyBorder="1" applyAlignment="1">
      <alignment horizontal="left" vertical="center" wrapText="1"/>
    </xf>
    <xf numFmtId="164" fontId="116" fillId="0" borderId="120" xfId="7" applyNumberFormat="1" applyFont="1" applyBorder="1" applyAlignment="1">
      <alignment horizontal="center" vertical="center"/>
    </xf>
    <xf numFmtId="164" fontId="116" fillId="0" borderId="120" xfId="7" applyNumberFormat="1" applyFont="1" applyFill="1" applyBorder="1"/>
    <xf numFmtId="14" fontId="113" fillId="0" borderId="0" xfId="0" applyNumberFormat="1" applyFont="1"/>
    <xf numFmtId="0" fontId="0" fillId="0" borderId="7" xfId="0" applyBorder="1"/>
    <xf numFmtId="0" fontId="130" fillId="0" borderId="128" xfId="0" applyFont="1" applyBorder="1" applyAlignment="1">
      <alignment vertical="center" wrapText="1" readingOrder="1"/>
    </xf>
    <xf numFmtId="164" fontId="121" fillId="0" borderId="120" xfId="7" applyNumberFormat="1" applyFont="1" applyBorder="1"/>
    <xf numFmtId="10" fontId="121" fillId="0" borderId="120" xfId="20962" applyNumberFormat="1" applyFont="1" applyBorder="1"/>
    <xf numFmtId="164" fontId="0" fillId="0" borderId="0" xfId="0" applyNumberFormat="1"/>
    <xf numFmtId="0" fontId="130" fillId="0" borderId="129" xfId="0" applyFont="1" applyBorder="1" applyAlignment="1">
      <alignment vertical="center" wrapText="1" readingOrder="1"/>
    </xf>
    <xf numFmtId="0" fontId="130" fillId="0" borderId="129" xfId="0" applyFont="1" applyBorder="1" applyAlignment="1">
      <alignment horizontal="left" vertical="center" wrapText="1" indent="1" readingOrder="1"/>
    </xf>
    <xf numFmtId="0" fontId="130" fillId="0" borderId="130" xfId="0" applyFont="1" applyBorder="1" applyAlignment="1">
      <alignment vertical="center" wrapText="1" readingOrder="1"/>
    </xf>
    <xf numFmtId="0" fontId="131" fillId="0" borderId="120" xfId="0" applyFont="1" applyBorder="1" applyAlignment="1">
      <alignment vertical="center" wrapText="1" readingOrder="1"/>
    </xf>
    <xf numFmtId="164" fontId="0" fillId="0" borderId="0" xfId="7" applyNumberFormat="1" applyFont="1"/>
    <xf numFmtId="173" fontId="0" fillId="0" borderId="0" xfId="0" applyNumberFormat="1"/>
    <xf numFmtId="194" fontId="0" fillId="0" borderId="0" xfId="0" applyNumberFormat="1"/>
    <xf numFmtId="9" fontId="0" fillId="0" borderId="0" xfId="0" applyNumberFormat="1"/>
    <xf numFmtId="165" fontId="0" fillId="0" borderId="0" xfId="0" applyNumberFormat="1"/>
    <xf numFmtId="0" fontId="0" fillId="0" borderId="120" xfId="0" applyBorder="1" applyAlignment="1">
      <alignment horizontal="left" indent="2"/>
    </xf>
    <xf numFmtId="0" fontId="0" fillId="0" borderId="121" xfId="0" applyBorder="1" applyAlignment="1">
      <alignment horizontal="left" indent="2"/>
    </xf>
    <xf numFmtId="0" fontId="113" fillId="0" borderId="112" xfId="0" applyFont="1" applyBorder="1" applyAlignment="1">
      <alignment horizontal="center" vertical="center" wrapText="1"/>
    </xf>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Border="1" applyAlignment="1">
      <alignment horizontal="center" vertical="center" wrapText="1"/>
    </xf>
    <xf numFmtId="0" fontId="84" fillId="0" borderId="88" xfId="0" applyFont="1" applyBorder="1" applyAlignment="1">
      <alignment horizontal="center" vertical="center" wrapText="1"/>
    </xf>
    <xf numFmtId="0" fontId="45" fillId="0" borderId="88" xfId="11" applyFont="1" applyBorder="1" applyAlignment="1">
      <alignment horizontal="center" vertical="center" wrapText="1"/>
    </xf>
    <xf numFmtId="0" fontId="45" fillId="0" borderId="89" xfId="11" applyFont="1" applyBorder="1" applyAlignment="1">
      <alignment horizontal="center" vertical="center" wrapText="1"/>
    </xf>
    <xf numFmtId="0" fontId="45" fillId="0" borderId="78"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Border="1" applyAlignment="1">
      <alignment horizontal="center" vertical="center" wrapText="1"/>
    </xf>
    <xf numFmtId="0" fontId="3" fillId="0" borderId="71" xfId="0" applyFont="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8" xfId="0" applyFont="1" applyBorder="1" applyAlignment="1">
      <alignment horizontal="left" vertical="center"/>
    </xf>
    <xf numFmtId="0" fontId="99"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10" xfId="0" applyFont="1" applyBorder="1" applyAlignment="1">
      <alignment horizontal="left" vertical="center" wrapText="1"/>
    </xf>
    <xf numFmtId="0" fontId="115" fillId="0" borderId="111" xfId="0" applyFont="1" applyBorder="1" applyAlignment="1">
      <alignment horizontal="left" vertical="center" wrapText="1"/>
    </xf>
    <xf numFmtId="0" fontId="115" fillId="0" borderId="115" xfId="0" applyFont="1" applyBorder="1" applyAlignment="1">
      <alignment horizontal="left" vertical="center" wrapText="1"/>
    </xf>
    <xf numFmtId="0" fontId="115" fillId="0" borderId="116" xfId="0" applyFont="1" applyBorder="1" applyAlignment="1">
      <alignment horizontal="left" vertical="center" wrapText="1"/>
    </xf>
    <xf numFmtId="0" fontId="115" fillId="0" borderId="118" xfId="0" applyFont="1" applyBorder="1" applyAlignment="1">
      <alignment horizontal="left" vertical="center" wrapText="1"/>
    </xf>
    <xf numFmtId="0" fontId="115" fillId="0" borderId="119" xfId="0" applyFont="1" applyBorder="1" applyAlignment="1">
      <alignment horizontal="left" vertical="center" wrapText="1"/>
    </xf>
    <xf numFmtId="0" fontId="116" fillId="0" borderId="112" xfId="0" applyFont="1" applyBorder="1" applyAlignment="1">
      <alignment horizontal="center" vertical="center" wrapText="1"/>
    </xf>
    <xf numFmtId="0" fontId="116" fillId="0" borderId="113" xfId="0" applyFont="1" applyBorder="1" applyAlignment="1">
      <alignment horizontal="center" vertical="center" wrapText="1"/>
    </xf>
    <xf numFmtId="0" fontId="116" fillId="0" borderId="114" xfId="0" applyFont="1" applyBorder="1" applyAlignment="1">
      <alignment horizontal="center" vertical="center" wrapText="1"/>
    </xf>
    <xf numFmtId="0" fontId="116" fillId="0" borderId="93" xfId="0" applyFont="1" applyBorder="1" applyAlignment="1">
      <alignment horizontal="center" vertical="center" wrapText="1"/>
    </xf>
    <xf numFmtId="0" fontId="116" fillId="0" borderId="117" xfId="0" applyFont="1" applyBorder="1" applyAlignment="1">
      <alignment horizontal="center" vertical="center" wrapText="1"/>
    </xf>
    <xf numFmtId="0" fontId="116" fillId="0" borderId="83" xfId="0" applyFont="1" applyBorder="1" applyAlignment="1">
      <alignment horizontal="center" vertical="center" wrapText="1"/>
    </xf>
    <xf numFmtId="0" fontId="113" fillId="0" borderId="121"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0" xfId="0" applyFont="1" applyBorder="1" applyAlignment="1">
      <alignment horizontal="center" vertical="center" wrapText="1"/>
    </xf>
    <xf numFmtId="0" fontId="120" fillId="0" borderId="120" xfId="0" applyFont="1" applyBorder="1" applyAlignment="1">
      <alignment horizontal="center" vertical="center"/>
    </xf>
    <xf numFmtId="0" fontId="120" fillId="0" borderId="112" xfId="0" applyFont="1" applyBorder="1" applyAlignment="1">
      <alignment horizontal="center" vertical="center"/>
    </xf>
    <xf numFmtId="0" fontId="120" fillId="0" borderId="114" xfId="0" applyFont="1" applyBorder="1" applyAlignment="1">
      <alignment horizontal="center" vertical="center"/>
    </xf>
    <xf numFmtId="0" fontId="120" fillId="0" borderId="93" xfId="0" applyFont="1" applyBorder="1" applyAlignment="1">
      <alignment horizontal="center" vertical="center"/>
    </xf>
    <xf numFmtId="0" fontId="120" fillId="0" borderId="83" xfId="0" applyFont="1" applyBorder="1" applyAlignment="1">
      <alignment horizontal="center" vertical="center"/>
    </xf>
    <xf numFmtId="0" fontId="116" fillId="0" borderId="120" xfId="0" applyFont="1" applyBorder="1" applyAlignment="1">
      <alignment horizontal="center" vertical="center" wrapText="1"/>
    </xf>
    <xf numFmtId="0" fontId="116" fillId="0" borderId="78" xfId="0" applyFont="1" applyBorder="1" applyAlignment="1">
      <alignment horizontal="center" vertical="center" wrapText="1"/>
    </xf>
    <xf numFmtId="0" fontId="116" fillId="0" borderId="76" xfId="0" applyFont="1" applyBorder="1" applyAlignment="1">
      <alignment horizontal="center" vertical="center" wrapText="1"/>
    </xf>
    <xf numFmtId="0" fontId="113" fillId="0" borderId="122" xfId="0" applyFont="1" applyBorder="1" applyAlignment="1">
      <alignment horizontal="center" vertical="center" wrapText="1"/>
    </xf>
    <xf numFmtId="0" fontId="113" fillId="0" borderId="123" xfId="0" applyFont="1" applyBorder="1" applyAlignment="1">
      <alignment horizontal="center" vertical="center" wrapText="1"/>
    </xf>
    <xf numFmtId="0" fontId="113" fillId="0" borderId="124" xfId="0" applyFont="1" applyBorder="1" applyAlignment="1">
      <alignment horizontal="center" vertical="center" wrapText="1"/>
    </xf>
    <xf numFmtId="0" fontId="116" fillId="0" borderId="84"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84" xfId="0" applyFont="1" applyBorder="1" applyAlignment="1">
      <alignment horizontal="center" vertical="center" wrapText="1"/>
    </xf>
    <xf numFmtId="0" fontId="113" fillId="0" borderId="78" xfId="0" applyFont="1" applyBorder="1" applyAlignment="1">
      <alignment horizontal="center" vertical="center" wrapText="1"/>
    </xf>
    <xf numFmtId="0" fontId="113" fillId="0" borderId="0" xfId="0" applyFont="1" applyAlignment="1">
      <alignment horizontal="center" vertical="center" wrapText="1"/>
    </xf>
    <xf numFmtId="0" fontId="113" fillId="0" borderId="76" xfId="0" applyFont="1" applyBorder="1" applyAlignment="1">
      <alignment horizontal="center" vertical="center" wrapText="1"/>
    </xf>
    <xf numFmtId="0" fontId="113" fillId="0" borderId="83" xfId="0" applyFont="1" applyBorder="1" applyAlignment="1">
      <alignment horizontal="center" vertical="center" wrapText="1"/>
    </xf>
    <xf numFmtId="0" fontId="116" fillId="0" borderId="112" xfId="0" applyFont="1" applyBorder="1" applyAlignment="1">
      <alignment horizontal="center" vertical="top" wrapText="1"/>
    </xf>
    <xf numFmtId="0" fontId="116" fillId="0" borderId="114" xfId="0" applyFont="1" applyBorder="1" applyAlignment="1">
      <alignment horizontal="center" vertical="top" wrapText="1"/>
    </xf>
    <xf numFmtId="0" fontId="116" fillId="0" borderId="78" xfId="0" applyFont="1" applyBorder="1" applyAlignment="1">
      <alignment horizontal="center" vertical="top" wrapText="1"/>
    </xf>
    <xf numFmtId="0" fontId="116" fillId="0" borderId="76" xfId="0" applyFont="1" applyBorder="1" applyAlignment="1">
      <alignment horizontal="center" vertical="top" wrapText="1"/>
    </xf>
    <xf numFmtId="0" fontId="116" fillId="0" borderId="93" xfId="0" applyFont="1" applyBorder="1" applyAlignment="1">
      <alignment horizontal="center" vertical="top" wrapText="1"/>
    </xf>
    <xf numFmtId="0" fontId="116" fillId="0" borderId="83" xfId="0" applyFont="1" applyBorder="1" applyAlignment="1">
      <alignment horizontal="center" vertical="top" wrapText="1"/>
    </xf>
    <xf numFmtId="0" fontId="113" fillId="0" borderId="0" xfId="0" applyFont="1" applyAlignment="1">
      <alignment horizontal="center" vertical="center"/>
    </xf>
    <xf numFmtId="0" fontId="113" fillId="0" borderId="76" xfId="0" applyFont="1" applyBorder="1" applyAlignment="1">
      <alignment horizontal="center" vertical="center"/>
    </xf>
    <xf numFmtId="0" fontId="113" fillId="0" borderId="78" xfId="0" applyFont="1" applyBorder="1" applyAlignment="1">
      <alignment horizontal="center" vertical="center"/>
    </xf>
    <xf numFmtId="0" fontId="113" fillId="0" borderId="122" xfId="0" applyFont="1" applyBorder="1" applyAlignment="1">
      <alignment horizontal="center" vertical="center"/>
    </xf>
    <xf numFmtId="0" fontId="113" fillId="0" borderId="123" xfId="0" applyFont="1" applyBorder="1" applyAlignment="1">
      <alignment horizontal="center" vertical="center"/>
    </xf>
    <xf numFmtId="0" fontId="113" fillId="0" borderId="124" xfId="0" applyFont="1" applyBorder="1" applyAlignment="1">
      <alignment horizontal="center" vertical="center"/>
    </xf>
    <xf numFmtId="0" fontId="113" fillId="0" borderId="112" xfId="0" applyFont="1" applyBorder="1" applyAlignment="1">
      <alignment horizontal="center" vertical="top" wrapText="1"/>
    </xf>
    <xf numFmtId="0" fontId="113" fillId="0" borderId="113" xfId="0" applyFont="1" applyBorder="1" applyAlignment="1">
      <alignment horizontal="center" vertical="top" wrapText="1"/>
    </xf>
    <xf numFmtId="0" fontId="113" fillId="0" borderId="114" xfId="0" applyFont="1" applyBorder="1" applyAlignment="1">
      <alignment horizontal="center" vertical="top" wrapText="1"/>
    </xf>
    <xf numFmtId="0" fontId="113" fillId="0" borderId="123" xfId="0" applyFont="1" applyBorder="1" applyAlignment="1">
      <alignment horizontal="center" vertical="top" wrapText="1"/>
    </xf>
    <xf numFmtId="0" fontId="113" fillId="0" borderId="124" xfId="0" applyFont="1" applyBorder="1" applyAlignment="1">
      <alignment horizontal="center" vertical="top" wrapText="1"/>
    </xf>
    <xf numFmtId="0" fontId="113" fillId="0" borderId="121" xfId="0" applyFont="1" applyBorder="1" applyAlignment="1">
      <alignment horizontal="center" vertical="top" wrapText="1"/>
    </xf>
    <xf numFmtId="0" fontId="113" fillId="0" borderId="7" xfId="0" applyFont="1" applyBorder="1" applyAlignment="1">
      <alignment horizontal="center" vertical="top" wrapText="1"/>
    </xf>
    <xf numFmtId="0" fontId="115" fillId="0" borderId="125" xfId="0" applyFont="1" applyBorder="1" applyAlignment="1">
      <alignment horizontal="left" vertical="top" wrapText="1"/>
    </xf>
    <xf numFmtId="0" fontId="115" fillId="0" borderId="126" xfId="0" applyFont="1" applyBorder="1" applyAlignment="1">
      <alignment horizontal="left" vertical="top" wrapText="1"/>
    </xf>
    <xf numFmtId="0" fontId="132" fillId="0" borderId="120" xfId="0" applyFont="1" applyBorder="1" applyAlignment="1">
      <alignment horizontal="center" vertical="center" wrapText="1"/>
    </xf>
    <xf numFmtId="0" fontId="129" fillId="0" borderId="120" xfId="0" applyFont="1" applyBorder="1" applyAlignment="1">
      <alignment horizontal="center" vertical="center"/>
    </xf>
    <xf numFmtId="0" fontId="121" fillId="0" borderId="121" xfId="0" applyFont="1" applyBorder="1" applyAlignment="1">
      <alignment horizontal="center" vertical="center" wrapText="1"/>
    </xf>
    <xf numFmtId="0" fontId="121" fillId="0" borderId="112"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Dep/NBG/Monthly%20Reports/2021/06/Workings/Pillar%203/FRM-BKS-MM-20201231W_Pillar.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CD"/>
      <sheetName val="NSFR Ratio"/>
      <sheetName val="AI"/>
      <sheetName val="LoansByProducts"/>
      <sheetName val="RCForBanks"/>
      <sheetName val="Info"/>
      <sheetName val="RC (2)"/>
      <sheetName val="D2"/>
      <sheetName val="RC"/>
      <sheetName val="RC-C"/>
      <sheetName val="RC-S"/>
      <sheetName val="RC-L"/>
      <sheetName val="RC-A"/>
      <sheetName val="RC-I"/>
      <sheetName val="RC-D"/>
      <sheetName val="RC-B"/>
      <sheetName val="RC-SD"/>
      <sheetName val="RC-O"/>
      <sheetName val="RC-P"/>
      <sheetName val="RI"/>
      <sheetName val="RI-C"/>
      <sheetName val="RI-AC"/>
      <sheetName val="RI-A"/>
      <sheetName val="Rents"/>
      <sheetName val="A-L"/>
      <sheetName val="A-L (2)"/>
      <sheetName val="A-G"/>
      <sheetName val="A-G (2)"/>
      <sheetName val="Check-A-G"/>
      <sheetName val="A-CP"/>
      <sheetName val="A-D"/>
      <sheetName val="A_CI"/>
      <sheetName val="FXD"/>
      <sheetName val="FX"/>
      <sheetName val="A-LD"/>
      <sheetName val="A-LS"/>
      <sheetName val="A"/>
      <sheetName val="Capital"/>
      <sheetName val="Capital Requirements"/>
      <sheetName val="Risk Weighted Risk Exposures"/>
      <sheetName val="Loansguarantees"/>
      <sheetName val="CR-RWA"/>
      <sheetName val="CICR Buffer"/>
      <sheetName val="CICR list"/>
      <sheetName val="შორენასგან"/>
      <sheetName val="HHI Buffer"/>
      <sheetName val="CRM"/>
      <sheetName val="LCR"/>
      <sheetName val="LR"/>
      <sheetName val="GEL"/>
      <sheetName val="USD"/>
      <sheetName val="EUR"/>
      <sheetName val="OTHER"/>
      <sheetName val="RC by currency"/>
      <sheetName val="Loan by Products"/>
      <sheetName val="ROL"/>
      <sheetName val="Geographic"/>
      <sheetName val="Instruction"/>
      <sheetName val="ND"/>
      <sheetName val="LD"/>
      <sheetName val="Ratings"/>
      <sheetName val="CI"/>
      <sheetName val="Countries"/>
      <sheetName val="204"/>
      <sheetName val="Currency Codes"/>
      <sheetName val="Validation"/>
      <sheetName val="Branches and Service Centers"/>
      <sheetName val="ინსტრუქციები"/>
      <sheetName val="Sheet1"/>
      <sheetName val="Regional Data"/>
      <sheetName val="ინსტრუქციები 2"/>
      <sheetName val="RegionalData FromDB"/>
      <sheetName val="InterbankingAssetsLiabilities"/>
      <sheetName val="Balance"/>
      <sheetName val="OffBalance"/>
      <sheetName val="Reserve Changes"/>
      <sheetName val="NBG Loan Customers Number"/>
      <sheetName val="Borrowings"/>
      <sheetName val="BalanceByAccounts"/>
      <sheetName val="Deposits"/>
      <sheetName val="Consolidated Deposits"/>
      <sheetName val="LoanWriteOffRecovery"/>
      <sheetName val="Investment Securities"/>
      <sheetName val="LoanScedule"/>
      <sheetName val="Insiders List"/>
      <sheetName val="Previous Mont PNL"/>
      <sheetName val="Previous Month RI-A"/>
      <sheetName val="Manual Corrections"/>
      <sheetName val="Liquid Assets"/>
      <sheetName val="Checks"/>
      <sheetName val="Checks Summery"/>
      <sheetName val="RWA Check"/>
      <sheetName val="CICR Buffer_ChecK"/>
      <sheetName val="Lim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3">
          <cell r="A3" t="str">
            <v>AF</v>
          </cell>
        </row>
        <row r="4">
          <cell r="A4" t="str">
            <v>AX</v>
          </cell>
        </row>
        <row r="5">
          <cell r="A5" t="str">
            <v>AL</v>
          </cell>
        </row>
        <row r="6">
          <cell r="A6" t="str">
            <v>DZ</v>
          </cell>
        </row>
        <row r="7">
          <cell r="A7" t="str">
            <v>AS</v>
          </cell>
        </row>
        <row r="8">
          <cell r="A8" t="str">
            <v>AD</v>
          </cell>
        </row>
        <row r="9">
          <cell r="A9" t="str">
            <v>AO</v>
          </cell>
        </row>
        <row r="10">
          <cell r="A10" t="str">
            <v>AI</v>
          </cell>
        </row>
        <row r="11">
          <cell r="A11" t="str">
            <v>AQ</v>
          </cell>
        </row>
        <row r="12">
          <cell r="A12" t="str">
            <v>AG</v>
          </cell>
        </row>
        <row r="13">
          <cell r="A13" t="str">
            <v>AR</v>
          </cell>
        </row>
        <row r="14">
          <cell r="A14" t="str">
            <v>AM</v>
          </cell>
        </row>
        <row r="15">
          <cell r="A15" t="str">
            <v>AW</v>
          </cell>
        </row>
        <row r="16">
          <cell r="A16" t="str">
            <v>AC</v>
          </cell>
        </row>
        <row r="17">
          <cell r="A17" t="str">
            <v>AU</v>
          </cell>
        </row>
        <row r="18">
          <cell r="A18" t="str">
            <v>AT</v>
          </cell>
        </row>
        <row r="19">
          <cell r="A19" t="str">
            <v>AZ</v>
          </cell>
        </row>
        <row r="20">
          <cell r="A20" t="str">
            <v>BS</v>
          </cell>
        </row>
        <row r="21">
          <cell r="A21" t="str">
            <v>BH</v>
          </cell>
        </row>
        <row r="22">
          <cell r="A22" t="str">
            <v>BD</v>
          </cell>
        </row>
        <row r="23">
          <cell r="A23" t="str">
            <v>BB</v>
          </cell>
        </row>
        <row r="24">
          <cell r="A24" t="str">
            <v>BY</v>
          </cell>
        </row>
        <row r="25">
          <cell r="A25" t="str">
            <v>BE</v>
          </cell>
        </row>
        <row r="26">
          <cell r="A26" t="str">
            <v>BZ</v>
          </cell>
        </row>
        <row r="27">
          <cell r="A27" t="str">
            <v>BJ</v>
          </cell>
        </row>
        <row r="28">
          <cell r="A28" t="str">
            <v>BM</v>
          </cell>
        </row>
        <row r="29">
          <cell r="A29" t="str">
            <v>BT</v>
          </cell>
        </row>
        <row r="30">
          <cell r="A30" t="str">
            <v>BO</v>
          </cell>
        </row>
        <row r="31">
          <cell r="A31" t="str">
            <v>BA</v>
          </cell>
        </row>
        <row r="32">
          <cell r="A32" t="str">
            <v>BW</v>
          </cell>
        </row>
        <row r="33">
          <cell r="A33" t="str">
            <v>BV</v>
          </cell>
        </row>
        <row r="34">
          <cell r="A34" t="str">
            <v>BR</v>
          </cell>
        </row>
        <row r="35">
          <cell r="A35" t="str">
            <v>IO</v>
          </cell>
        </row>
        <row r="36">
          <cell r="A36" t="str">
            <v>VG</v>
          </cell>
        </row>
        <row r="37">
          <cell r="A37" t="str">
            <v>BN</v>
          </cell>
        </row>
        <row r="38">
          <cell r="A38" t="str">
            <v>BG</v>
          </cell>
        </row>
        <row r="39">
          <cell r="A39" t="str">
            <v>BF</v>
          </cell>
        </row>
        <row r="40">
          <cell r="A40" t="str">
            <v>BI</v>
          </cell>
        </row>
        <row r="41">
          <cell r="A41" t="str">
            <v>KH</v>
          </cell>
        </row>
        <row r="42">
          <cell r="A42" t="str">
            <v>CM</v>
          </cell>
        </row>
        <row r="43">
          <cell r="A43" t="str">
            <v>CA</v>
          </cell>
        </row>
        <row r="44">
          <cell r="A44" t="str">
            <v>CV</v>
          </cell>
        </row>
        <row r="45">
          <cell r="A45" t="str">
            <v>KY</v>
          </cell>
        </row>
        <row r="46">
          <cell r="A46" t="str">
            <v>CF</v>
          </cell>
        </row>
        <row r="47">
          <cell r="A47" t="str">
            <v>TD</v>
          </cell>
        </row>
        <row r="48">
          <cell r="A48" t="str">
            <v>CL</v>
          </cell>
        </row>
        <row r="49">
          <cell r="A49" t="str">
            <v>CN</v>
          </cell>
        </row>
        <row r="50">
          <cell r="A50" t="str">
            <v>CX</v>
          </cell>
        </row>
        <row r="51">
          <cell r="A51" t="str">
            <v>CC</v>
          </cell>
        </row>
        <row r="52">
          <cell r="A52" t="str">
            <v>CO</v>
          </cell>
        </row>
        <row r="53">
          <cell r="A53" t="str">
            <v>KM</v>
          </cell>
        </row>
        <row r="54">
          <cell r="A54" t="str">
            <v>CG</v>
          </cell>
        </row>
        <row r="55">
          <cell r="A55" t="str">
            <v>CD</v>
          </cell>
        </row>
        <row r="56">
          <cell r="A56" t="str">
            <v>CK</v>
          </cell>
        </row>
        <row r="57">
          <cell r="A57" t="str">
            <v>CR</v>
          </cell>
        </row>
        <row r="58">
          <cell r="A58" t="str">
            <v>CI</v>
          </cell>
        </row>
        <row r="59">
          <cell r="A59" t="str">
            <v>HR</v>
          </cell>
        </row>
        <row r="60">
          <cell r="A60" t="str">
            <v>CU</v>
          </cell>
        </row>
        <row r="61">
          <cell r="A61" t="str">
            <v>CY</v>
          </cell>
        </row>
        <row r="62">
          <cell r="A62" t="str">
            <v>CZ</v>
          </cell>
        </row>
        <row r="63">
          <cell r="A63" t="str">
            <v>CS</v>
          </cell>
        </row>
        <row r="64">
          <cell r="A64" t="str">
            <v>DK</v>
          </cell>
        </row>
        <row r="65">
          <cell r="A65" t="str">
            <v>DJ</v>
          </cell>
        </row>
        <row r="66">
          <cell r="A66" t="str">
            <v>DM</v>
          </cell>
        </row>
        <row r="67">
          <cell r="A67" t="str">
            <v>DO</v>
          </cell>
        </row>
        <row r="68">
          <cell r="A68" t="str">
            <v>TP</v>
          </cell>
        </row>
        <row r="69">
          <cell r="A69" t="str">
            <v>EC</v>
          </cell>
        </row>
        <row r="70">
          <cell r="A70" t="str">
            <v>EG</v>
          </cell>
        </row>
        <row r="71">
          <cell r="A71" t="str">
            <v>SV</v>
          </cell>
        </row>
        <row r="72">
          <cell r="A72" t="str">
            <v>GQ</v>
          </cell>
        </row>
        <row r="73">
          <cell r="A73" t="str">
            <v>ER</v>
          </cell>
        </row>
        <row r="74">
          <cell r="A74" t="str">
            <v>EE</v>
          </cell>
        </row>
        <row r="75">
          <cell r="A75" t="str">
            <v>ET</v>
          </cell>
        </row>
        <row r="76">
          <cell r="A76" t="str">
            <v>EU</v>
          </cell>
        </row>
        <row r="77">
          <cell r="A77" t="str">
            <v>MK</v>
          </cell>
        </row>
        <row r="78">
          <cell r="A78" t="str">
            <v>FK</v>
          </cell>
        </row>
        <row r="79">
          <cell r="A79" t="str">
            <v>FO</v>
          </cell>
        </row>
        <row r="80">
          <cell r="A80" t="str">
            <v>FJ</v>
          </cell>
        </row>
        <row r="81">
          <cell r="A81" t="str">
            <v>FI</v>
          </cell>
        </row>
        <row r="82">
          <cell r="A82" t="str">
            <v>FR</v>
          </cell>
        </row>
        <row r="83">
          <cell r="A83" t="str">
            <v>FX</v>
          </cell>
        </row>
        <row r="84">
          <cell r="A84" t="str">
            <v>GF</v>
          </cell>
        </row>
        <row r="85">
          <cell r="A85" t="str">
            <v>PF</v>
          </cell>
        </row>
        <row r="86">
          <cell r="A86" t="str">
            <v>TF</v>
          </cell>
        </row>
        <row r="87">
          <cell r="A87" t="str">
            <v>GA</v>
          </cell>
        </row>
        <row r="88">
          <cell r="A88" t="str">
            <v>GM</v>
          </cell>
        </row>
        <row r="89">
          <cell r="A89" t="str">
            <v>GE</v>
          </cell>
        </row>
        <row r="90">
          <cell r="A90" t="str">
            <v>DE</v>
          </cell>
        </row>
        <row r="91">
          <cell r="A91" t="str">
            <v>GH</v>
          </cell>
        </row>
        <row r="92">
          <cell r="A92" t="str">
            <v>GI</v>
          </cell>
        </row>
        <row r="93">
          <cell r="A93" t="str">
            <v>GB</v>
          </cell>
        </row>
        <row r="94">
          <cell r="A94" t="str">
            <v>GR</v>
          </cell>
        </row>
        <row r="95">
          <cell r="A95" t="str">
            <v>GL</v>
          </cell>
        </row>
        <row r="96">
          <cell r="A96" t="str">
            <v>GD</v>
          </cell>
        </row>
        <row r="97">
          <cell r="A97" t="str">
            <v>GP</v>
          </cell>
        </row>
        <row r="98">
          <cell r="A98" t="str">
            <v>GU</v>
          </cell>
        </row>
        <row r="99">
          <cell r="A99" t="str">
            <v>GT</v>
          </cell>
        </row>
        <row r="100">
          <cell r="A100" t="str">
            <v>GG</v>
          </cell>
        </row>
        <row r="101">
          <cell r="A101" t="str">
            <v>GN</v>
          </cell>
        </row>
        <row r="102">
          <cell r="A102" t="str">
            <v>GW</v>
          </cell>
        </row>
        <row r="103">
          <cell r="A103" t="str">
            <v>GY</v>
          </cell>
        </row>
        <row r="104">
          <cell r="A104" t="str">
            <v>HT</v>
          </cell>
        </row>
        <row r="105">
          <cell r="A105" t="str">
            <v>HM</v>
          </cell>
        </row>
        <row r="106">
          <cell r="A106" t="str">
            <v>HN</v>
          </cell>
        </row>
        <row r="107">
          <cell r="A107" t="str">
            <v>HK</v>
          </cell>
        </row>
        <row r="108">
          <cell r="A108" t="str">
            <v>HU</v>
          </cell>
        </row>
        <row r="109">
          <cell r="A109" t="str">
            <v>IS</v>
          </cell>
        </row>
        <row r="110">
          <cell r="A110" t="str">
            <v>IN</v>
          </cell>
        </row>
        <row r="111">
          <cell r="A111" t="str">
            <v>ID</v>
          </cell>
        </row>
        <row r="112">
          <cell r="A112" t="str">
            <v>IR</v>
          </cell>
        </row>
        <row r="113">
          <cell r="A113" t="str">
            <v>IQ</v>
          </cell>
        </row>
        <row r="114">
          <cell r="A114" t="str">
            <v>IE</v>
          </cell>
        </row>
        <row r="115">
          <cell r="A115" t="str">
            <v>IM</v>
          </cell>
        </row>
        <row r="116">
          <cell r="A116" t="str">
            <v>IL</v>
          </cell>
        </row>
        <row r="117">
          <cell r="A117" t="str">
            <v>IT</v>
          </cell>
        </row>
        <row r="118">
          <cell r="A118" t="str">
            <v>JM</v>
          </cell>
        </row>
        <row r="119">
          <cell r="A119" t="str">
            <v>JP</v>
          </cell>
        </row>
        <row r="120">
          <cell r="A120" t="str">
            <v>JE</v>
          </cell>
        </row>
        <row r="121">
          <cell r="A121" t="str">
            <v>JO</v>
          </cell>
        </row>
        <row r="122">
          <cell r="A122" t="str">
            <v>KZ</v>
          </cell>
        </row>
        <row r="123">
          <cell r="A123" t="str">
            <v>KE</v>
          </cell>
        </row>
        <row r="124">
          <cell r="A124" t="str">
            <v>KI</v>
          </cell>
        </row>
        <row r="125">
          <cell r="A125" t="str">
            <v>KP</v>
          </cell>
        </row>
        <row r="126">
          <cell r="A126" t="str">
            <v>KR</v>
          </cell>
        </row>
        <row r="127">
          <cell r="A127" t="str">
            <v>XK</v>
          </cell>
        </row>
        <row r="128">
          <cell r="A128" t="str">
            <v>KW</v>
          </cell>
        </row>
        <row r="129">
          <cell r="A129" t="str">
            <v>KG</v>
          </cell>
        </row>
        <row r="130">
          <cell r="A130" t="str">
            <v>LA</v>
          </cell>
        </row>
        <row r="131">
          <cell r="A131" t="str">
            <v>LV</v>
          </cell>
        </row>
        <row r="132">
          <cell r="A132" t="str">
            <v>LB</v>
          </cell>
        </row>
        <row r="133">
          <cell r="A133" t="str">
            <v>LS</v>
          </cell>
        </row>
        <row r="134">
          <cell r="A134" t="str">
            <v>LR</v>
          </cell>
        </row>
        <row r="135">
          <cell r="A135" t="str">
            <v>LY</v>
          </cell>
        </row>
        <row r="136">
          <cell r="A136" t="str">
            <v>LI</v>
          </cell>
        </row>
        <row r="137">
          <cell r="A137" t="str">
            <v>LT</v>
          </cell>
        </row>
        <row r="138">
          <cell r="A138" t="str">
            <v>LU</v>
          </cell>
        </row>
        <row r="139">
          <cell r="A139" t="str">
            <v>MO</v>
          </cell>
        </row>
        <row r="140">
          <cell r="A140" t="str">
            <v>MG</v>
          </cell>
        </row>
        <row r="141">
          <cell r="A141" t="str">
            <v>MW</v>
          </cell>
        </row>
        <row r="142">
          <cell r="A142" t="str">
            <v>MY</v>
          </cell>
        </row>
        <row r="143">
          <cell r="A143" t="str">
            <v>MV</v>
          </cell>
        </row>
        <row r="144">
          <cell r="A144" t="str">
            <v>ML</v>
          </cell>
        </row>
        <row r="145">
          <cell r="A145" t="str">
            <v>MT</v>
          </cell>
        </row>
        <row r="146">
          <cell r="A146" t="str">
            <v>MH</v>
          </cell>
        </row>
        <row r="147">
          <cell r="A147" t="str">
            <v>MQ</v>
          </cell>
        </row>
        <row r="148">
          <cell r="A148" t="str">
            <v>MR</v>
          </cell>
        </row>
        <row r="149">
          <cell r="A149" t="str">
            <v>MU</v>
          </cell>
        </row>
        <row r="150">
          <cell r="A150" t="str">
            <v>YT</v>
          </cell>
        </row>
        <row r="151">
          <cell r="A151" t="str">
            <v>MX</v>
          </cell>
        </row>
        <row r="152">
          <cell r="A152" t="str">
            <v>FM</v>
          </cell>
        </row>
        <row r="153">
          <cell r="A153" t="str">
            <v>MD</v>
          </cell>
        </row>
        <row r="154">
          <cell r="A154" t="str">
            <v>MC</v>
          </cell>
        </row>
        <row r="155">
          <cell r="A155" t="str">
            <v>MN</v>
          </cell>
        </row>
        <row r="156">
          <cell r="A156" t="str">
            <v>ME</v>
          </cell>
        </row>
        <row r="157">
          <cell r="A157" t="str">
            <v>MS</v>
          </cell>
        </row>
        <row r="158">
          <cell r="A158" t="str">
            <v>MA</v>
          </cell>
        </row>
        <row r="159">
          <cell r="A159" t="str">
            <v>MZ</v>
          </cell>
        </row>
        <row r="160">
          <cell r="A160" t="str">
            <v>MM</v>
          </cell>
        </row>
        <row r="161">
          <cell r="A161" t="str">
            <v>NA</v>
          </cell>
        </row>
        <row r="162">
          <cell r="A162" t="str">
            <v>NR</v>
          </cell>
        </row>
        <row r="163">
          <cell r="A163" t="str">
            <v>NP</v>
          </cell>
        </row>
        <row r="164">
          <cell r="A164" t="str">
            <v>NL</v>
          </cell>
        </row>
        <row r="165">
          <cell r="A165" t="str">
            <v>AN</v>
          </cell>
        </row>
        <row r="166">
          <cell r="A166" t="str">
            <v>NT</v>
          </cell>
        </row>
        <row r="167">
          <cell r="A167" t="str">
            <v>NC</v>
          </cell>
        </row>
        <row r="168">
          <cell r="A168" t="str">
            <v>NZ</v>
          </cell>
        </row>
        <row r="169">
          <cell r="A169" t="str">
            <v>NI</v>
          </cell>
        </row>
        <row r="170">
          <cell r="A170" t="str">
            <v>NE</v>
          </cell>
        </row>
        <row r="171">
          <cell r="A171" t="str">
            <v>NG</v>
          </cell>
        </row>
        <row r="172">
          <cell r="A172" t="str">
            <v>NU</v>
          </cell>
        </row>
        <row r="173">
          <cell r="A173" t="str">
            <v>NF</v>
          </cell>
        </row>
        <row r="174">
          <cell r="A174" t="str">
            <v>MP</v>
          </cell>
        </row>
        <row r="175">
          <cell r="A175" t="str">
            <v>NO</v>
          </cell>
        </row>
        <row r="176">
          <cell r="A176" t="str">
            <v>OM</v>
          </cell>
        </row>
        <row r="177">
          <cell r="A177" t="str">
            <v>PK</v>
          </cell>
        </row>
        <row r="178">
          <cell r="A178" t="str">
            <v>PW</v>
          </cell>
        </row>
        <row r="179">
          <cell r="A179" t="str">
            <v>PS</v>
          </cell>
        </row>
        <row r="180">
          <cell r="A180" t="str">
            <v>PA</v>
          </cell>
        </row>
        <row r="181">
          <cell r="A181" t="str">
            <v>PG</v>
          </cell>
        </row>
        <row r="182">
          <cell r="A182" t="str">
            <v>PY</v>
          </cell>
        </row>
        <row r="183">
          <cell r="A183" t="str">
            <v>PE</v>
          </cell>
        </row>
        <row r="184">
          <cell r="A184" t="str">
            <v>PH</v>
          </cell>
        </row>
        <row r="185">
          <cell r="A185" t="str">
            <v>PN</v>
          </cell>
        </row>
        <row r="186">
          <cell r="A186" t="str">
            <v>PL</v>
          </cell>
        </row>
        <row r="187">
          <cell r="A187" t="str">
            <v>PT</v>
          </cell>
        </row>
        <row r="188">
          <cell r="A188" t="str">
            <v>PR</v>
          </cell>
        </row>
        <row r="189">
          <cell r="A189" t="str">
            <v>QA</v>
          </cell>
        </row>
        <row r="190">
          <cell r="A190" t="str">
            <v>RE</v>
          </cell>
        </row>
        <row r="191">
          <cell r="A191" t="str">
            <v>RO</v>
          </cell>
        </row>
        <row r="192">
          <cell r="A192" t="str">
            <v>RU</v>
          </cell>
        </row>
        <row r="193">
          <cell r="A193" t="str">
            <v>RW</v>
          </cell>
        </row>
        <row r="194">
          <cell r="A194" t="str">
            <v>GS</v>
          </cell>
        </row>
        <row r="195">
          <cell r="A195" t="str">
            <v>KN</v>
          </cell>
        </row>
        <row r="196">
          <cell r="A196" t="str">
            <v>LC</v>
          </cell>
        </row>
        <row r="197">
          <cell r="A197" t="str">
            <v>MF</v>
          </cell>
        </row>
        <row r="198">
          <cell r="A198" t="str">
            <v>VC</v>
          </cell>
        </row>
        <row r="199">
          <cell r="A199" t="str">
            <v>WS</v>
          </cell>
        </row>
        <row r="200">
          <cell r="A200" t="str">
            <v>SM</v>
          </cell>
        </row>
        <row r="201">
          <cell r="A201" t="str">
            <v>ST</v>
          </cell>
        </row>
        <row r="202">
          <cell r="A202" t="str">
            <v>SA</v>
          </cell>
        </row>
        <row r="203">
          <cell r="A203" t="str">
            <v>SN</v>
          </cell>
        </row>
        <row r="204">
          <cell r="A204" t="str">
            <v>RS</v>
          </cell>
        </row>
        <row r="205">
          <cell r="A205" t="str">
            <v>YU</v>
          </cell>
        </row>
        <row r="206">
          <cell r="A206" t="str">
            <v>SC</v>
          </cell>
        </row>
        <row r="207">
          <cell r="A207" t="str">
            <v>SL</v>
          </cell>
        </row>
        <row r="208">
          <cell r="A208" t="str">
            <v>SG</v>
          </cell>
        </row>
        <row r="209">
          <cell r="A209" t="str">
            <v>SK</v>
          </cell>
        </row>
        <row r="210">
          <cell r="A210" t="str">
            <v>SI</v>
          </cell>
        </row>
        <row r="211">
          <cell r="A211" t="str">
            <v>SB</v>
          </cell>
        </row>
        <row r="212">
          <cell r="A212" t="str">
            <v>SO</v>
          </cell>
        </row>
        <row r="213">
          <cell r="A213" t="str">
            <v>ZA</v>
          </cell>
        </row>
        <row r="214">
          <cell r="A214" t="str">
            <v>SS</v>
          </cell>
        </row>
        <row r="215">
          <cell r="A215" t="str">
            <v>ES</v>
          </cell>
        </row>
        <row r="216">
          <cell r="A216" t="str">
            <v>LK</v>
          </cell>
        </row>
        <row r="217">
          <cell r="A217" t="str">
            <v>SH</v>
          </cell>
        </row>
        <row r="218">
          <cell r="A218" t="str">
            <v>PM</v>
          </cell>
        </row>
        <row r="219">
          <cell r="A219" t="str">
            <v>SD</v>
          </cell>
        </row>
        <row r="220">
          <cell r="A220" t="str">
            <v>SR</v>
          </cell>
        </row>
        <row r="221">
          <cell r="A221" t="str">
            <v>SJ</v>
          </cell>
        </row>
        <row r="222">
          <cell r="A222" t="str">
            <v>SZ</v>
          </cell>
        </row>
        <row r="223">
          <cell r="A223" t="str">
            <v>SE</v>
          </cell>
        </row>
        <row r="224">
          <cell r="A224" t="str">
            <v>CH</v>
          </cell>
        </row>
        <row r="225">
          <cell r="A225" t="str">
            <v>SY</v>
          </cell>
        </row>
        <row r="226">
          <cell r="A226" t="str">
            <v>TW</v>
          </cell>
        </row>
        <row r="227">
          <cell r="A227" t="str">
            <v>TJ</v>
          </cell>
        </row>
        <row r="228">
          <cell r="A228" t="str">
            <v>TZ</v>
          </cell>
        </row>
        <row r="229">
          <cell r="A229" t="str">
            <v>TH</v>
          </cell>
        </row>
        <row r="230">
          <cell r="A230" t="str">
            <v>TG</v>
          </cell>
        </row>
        <row r="231">
          <cell r="A231" t="str">
            <v>TK</v>
          </cell>
        </row>
        <row r="232">
          <cell r="A232" t="str">
            <v>TO</v>
          </cell>
        </row>
        <row r="233">
          <cell r="A233" t="str">
            <v>TT</v>
          </cell>
        </row>
        <row r="234">
          <cell r="A234" t="str">
            <v>TN</v>
          </cell>
        </row>
        <row r="235">
          <cell r="A235" t="str">
            <v>TR</v>
          </cell>
        </row>
        <row r="236">
          <cell r="A236" t="str">
            <v>TM</v>
          </cell>
        </row>
        <row r="237">
          <cell r="A237" t="str">
            <v>TC</v>
          </cell>
        </row>
        <row r="238">
          <cell r="A238" t="str">
            <v>TV</v>
          </cell>
        </row>
        <row r="239">
          <cell r="A239" t="str">
            <v>UG</v>
          </cell>
        </row>
        <row r="240">
          <cell r="A240" t="str">
            <v>UA</v>
          </cell>
        </row>
        <row r="241">
          <cell r="A241" t="str">
            <v>AE</v>
          </cell>
        </row>
        <row r="242">
          <cell r="A242" t="str">
            <v>UK</v>
          </cell>
        </row>
        <row r="243">
          <cell r="A243" t="str">
            <v>US</v>
          </cell>
        </row>
        <row r="244">
          <cell r="A244" t="str">
            <v>UY</v>
          </cell>
        </row>
        <row r="245">
          <cell r="A245" t="str">
            <v>UM</v>
          </cell>
        </row>
        <row r="246">
          <cell r="A246" t="str">
            <v>SU</v>
          </cell>
        </row>
        <row r="247">
          <cell r="A247" t="str">
            <v>UZ</v>
          </cell>
        </row>
        <row r="248">
          <cell r="A248" t="str">
            <v>VU</v>
          </cell>
        </row>
        <row r="249">
          <cell r="A249" t="str">
            <v>VA</v>
          </cell>
        </row>
        <row r="250">
          <cell r="A250" t="str">
            <v>VE</v>
          </cell>
        </row>
        <row r="251">
          <cell r="A251" t="str">
            <v>VN</v>
          </cell>
        </row>
        <row r="252">
          <cell r="A252" t="str">
            <v>VI</v>
          </cell>
        </row>
        <row r="253">
          <cell r="A253" t="str">
            <v>WF</v>
          </cell>
        </row>
        <row r="254">
          <cell r="A254" t="str">
            <v>EH</v>
          </cell>
        </row>
        <row r="255">
          <cell r="A255" t="str">
            <v>YE</v>
          </cell>
        </row>
        <row r="256">
          <cell r="A256" t="str">
            <v>ZR</v>
          </cell>
        </row>
        <row r="257">
          <cell r="A257" t="str">
            <v>ZM</v>
          </cell>
        </row>
        <row r="258">
          <cell r="A258" t="str">
            <v>ZW</v>
          </cell>
        </row>
        <row r="259">
          <cell r="A259" t="str">
            <v>IFI</v>
          </cell>
        </row>
      </sheetData>
      <sheetData sheetId="64"/>
      <sheetData sheetId="65">
        <row r="3">
          <cell r="A3" t="str">
            <v>AED</v>
          </cell>
        </row>
        <row r="4">
          <cell r="A4" t="str">
            <v>AFN</v>
          </cell>
        </row>
        <row r="5">
          <cell r="A5" t="str">
            <v>ALL</v>
          </cell>
        </row>
        <row r="6">
          <cell r="A6" t="str">
            <v>AMD</v>
          </cell>
        </row>
        <row r="7">
          <cell r="A7" t="str">
            <v>ANG</v>
          </cell>
        </row>
        <row r="8">
          <cell r="A8" t="str">
            <v>AOA</v>
          </cell>
        </row>
        <row r="9">
          <cell r="A9" t="str">
            <v>ARS</v>
          </cell>
        </row>
        <row r="10">
          <cell r="A10" t="str">
            <v>AUD</v>
          </cell>
        </row>
        <row r="11">
          <cell r="A11" t="str">
            <v>AWG</v>
          </cell>
        </row>
        <row r="12">
          <cell r="A12" t="str">
            <v>AZN</v>
          </cell>
        </row>
        <row r="13">
          <cell r="A13" t="str">
            <v>BAM</v>
          </cell>
        </row>
        <row r="14">
          <cell r="A14" t="str">
            <v>BBD</v>
          </cell>
        </row>
        <row r="15">
          <cell r="A15" t="str">
            <v>BDT</v>
          </cell>
        </row>
        <row r="16">
          <cell r="A16" t="str">
            <v>BGN</v>
          </cell>
        </row>
        <row r="17">
          <cell r="A17" t="str">
            <v>BHD</v>
          </cell>
        </row>
        <row r="18">
          <cell r="A18" t="str">
            <v>BIF</v>
          </cell>
        </row>
        <row r="19">
          <cell r="A19" t="str">
            <v>BMD</v>
          </cell>
        </row>
        <row r="20">
          <cell r="A20" t="str">
            <v>BND</v>
          </cell>
        </row>
        <row r="21">
          <cell r="A21" t="str">
            <v>BOB</v>
          </cell>
        </row>
        <row r="22">
          <cell r="A22" t="str">
            <v>BRL</v>
          </cell>
        </row>
        <row r="23">
          <cell r="A23" t="str">
            <v>BSD</v>
          </cell>
        </row>
        <row r="24">
          <cell r="A24" t="str">
            <v>BTN</v>
          </cell>
        </row>
        <row r="25">
          <cell r="A25" t="str">
            <v>BWP</v>
          </cell>
        </row>
        <row r="26">
          <cell r="A26" t="str">
            <v>BYR</v>
          </cell>
        </row>
        <row r="27">
          <cell r="A27" t="str">
            <v>BZD</v>
          </cell>
        </row>
        <row r="28">
          <cell r="A28" t="str">
            <v>CAD</v>
          </cell>
        </row>
        <row r="29">
          <cell r="A29" t="str">
            <v>CDF</v>
          </cell>
        </row>
        <row r="30">
          <cell r="A30" t="str">
            <v>CHF</v>
          </cell>
        </row>
        <row r="31">
          <cell r="A31" t="str">
            <v>CLP</v>
          </cell>
        </row>
        <row r="32">
          <cell r="A32" t="str">
            <v>CNY</v>
          </cell>
        </row>
        <row r="33">
          <cell r="A33" t="str">
            <v>COP</v>
          </cell>
        </row>
        <row r="34">
          <cell r="A34" t="str">
            <v>CRC</v>
          </cell>
        </row>
        <row r="35">
          <cell r="A35" t="str">
            <v>CUC</v>
          </cell>
        </row>
        <row r="36">
          <cell r="A36" t="str">
            <v>CUP</v>
          </cell>
        </row>
        <row r="37">
          <cell r="A37" t="str">
            <v>CVE</v>
          </cell>
        </row>
        <row r="38">
          <cell r="A38" t="str">
            <v>CZK</v>
          </cell>
        </row>
        <row r="39">
          <cell r="A39" t="str">
            <v>DJF</v>
          </cell>
        </row>
        <row r="40">
          <cell r="A40" t="str">
            <v>DKK</v>
          </cell>
        </row>
        <row r="41">
          <cell r="A41" t="str">
            <v>DOP</v>
          </cell>
        </row>
        <row r="42">
          <cell r="A42" t="str">
            <v>DZD</v>
          </cell>
        </row>
        <row r="43">
          <cell r="A43" t="str">
            <v>EGP</v>
          </cell>
        </row>
        <row r="44">
          <cell r="A44" t="str">
            <v>ERN</v>
          </cell>
        </row>
        <row r="45">
          <cell r="A45" t="str">
            <v>ETB</v>
          </cell>
        </row>
        <row r="46">
          <cell r="A46" t="str">
            <v>EUR</v>
          </cell>
        </row>
        <row r="47">
          <cell r="A47" t="str">
            <v>FJD</v>
          </cell>
        </row>
        <row r="48">
          <cell r="A48" t="str">
            <v>FKP</v>
          </cell>
        </row>
        <row r="49">
          <cell r="A49" t="str">
            <v>GBP</v>
          </cell>
        </row>
        <row r="50">
          <cell r="A50" t="str">
            <v>GEL</v>
          </cell>
        </row>
        <row r="51">
          <cell r="A51" t="str">
            <v>GGP</v>
          </cell>
        </row>
        <row r="52">
          <cell r="A52" t="str">
            <v>GHS</v>
          </cell>
        </row>
        <row r="53">
          <cell r="A53" t="str">
            <v>GIP</v>
          </cell>
        </row>
        <row r="54">
          <cell r="A54" t="str">
            <v>GMD</v>
          </cell>
        </row>
        <row r="55">
          <cell r="A55" t="str">
            <v>GNF</v>
          </cell>
        </row>
        <row r="56">
          <cell r="A56" t="str">
            <v>GTQ</v>
          </cell>
        </row>
        <row r="57">
          <cell r="A57" t="str">
            <v>GYD</v>
          </cell>
        </row>
        <row r="58">
          <cell r="A58" t="str">
            <v>HKD</v>
          </cell>
        </row>
        <row r="59">
          <cell r="A59" t="str">
            <v>HNL</v>
          </cell>
        </row>
        <row r="60">
          <cell r="A60" t="str">
            <v>HRK</v>
          </cell>
        </row>
        <row r="61">
          <cell r="A61" t="str">
            <v>HTG</v>
          </cell>
        </row>
        <row r="62">
          <cell r="A62" t="str">
            <v>HUF</v>
          </cell>
        </row>
        <row r="63">
          <cell r="A63" t="str">
            <v>IDR</v>
          </cell>
        </row>
        <row r="64">
          <cell r="A64" t="str">
            <v>ILS</v>
          </cell>
        </row>
        <row r="65">
          <cell r="A65" t="str">
            <v>IMP</v>
          </cell>
        </row>
        <row r="66">
          <cell r="A66" t="str">
            <v>INR</v>
          </cell>
        </row>
        <row r="67">
          <cell r="A67" t="str">
            <v>IQD</v>
          </cell>
        </row>
        <row r="68">
          <cell r="A68" t="str">
            <v>IRR</v>
          </cell>
        </row>
        <row r="69">
          <cell r="A69" t="str">
            <v>ISK</v>
          </cell>
        </row>
        <row r="70">
          <cell r="A70" t="str">
            <v>JEP</v>
          </cell>
        </row>
        <row r="71">
          <cell r="A71" t="str">
            <v>JMD</v>
          </cell>
        </row>
        <row r="72">
          <cell r="A72" t="str">
            <v>JOD</v>
          </cell>
        </row>
        <row r="73">
          <cell r="A73" t="str">
            <v>JPY</v>
          </cell>
        </row>
        <row r="74">
          <cell r="A74" t="str">
            <v>KES</v>
          </cell>
        </row>
        <row r="75">
          <cell r="A75" t="str">
            <v>KGS</v>
          </cell>
        </row>
        <row r="76">
          <cell r="A76" t="str">
            <v>KHR</v>
          </cell>
        </row>
        <row r="77">
          <cell r="A77" t="str">
            <v>KMF</v>
          </cell>
        </row>
        <row r="78">
          <cell r="A78" t="str">
            <v>KPW</v>
          </cell>
        </row>
        <row r="79">
          <cell r="A79" t="str">
            <v>KRW</v>
          </cell>
        </row>
        <row r="80">
          <cell r="A80" t="str">
            <v>KWD</v>
          </cell>
        </row>
        <row r="81">
          <cell r="A81" t="str">
            <v>KYD</v>
          </cell>
        </row>
        <row r="82">
          <cell r="A82" t="str">
            <v>KZT</v>
          </cell>
        </row>
        <row r="83">
          <cell r="A83" t="str">
            <v>LAK</v>
          </cell>
        </row>
        <row r="84">
          <cell r="A84" t="str">
            <v>LBP</v>
          </cell>
        </row>
        <row r="85">
          <cell r="A85" t="str">
            <v>LKR</v>
          </cell>
        </row>
        <row r="86">
          <cell r="A86" t="str">
            <v>LRD</v>
          </cell>
        </row>
        <row r="87">
          <cell r="A87" t="str">
            <v>LSL</v>
          </cell>
        </row>
        <row r="88">
          <cell r="A88" t="str">
            <v>LTL</v>
          </cell>
        </row>
        <row r="89">
          <cell r="A89" t="str">
            <v>LVL</v>
          </cell>
        </row>
        <row r="90">
          <cell r="A90" t="str">
            <v>LYD</v>
          </cell>
        </row>
        <row r="91">
          <cell r="A91" t="str">
            <v>MAD</v>
          </cell>
        </row>
        <row r="92">
          <cell r="A92" t="str">
            <v>MDL</v>
          </cell>
        </row>
        <row r="93">
          <cell r="A93" t="str">
            <v>MGA</v>
          </cell>
        </row>
        <row r="94">
          <cell r="A94" t="str">
            <v>MKD</v>
          </cell>
        </row>
        <row r="95">
          <cell r="A95" t="str">
            <v>MMK</v>
          </cell>
        </row>
        <row r="96">
          <cell r="A96" t="str">
            <v>MNT</v>
          </cell>
        </row>
        <row r="97">
          <cell r="A97" t="str">
            <v>MOP</v>
          </cell>
        </row>
        <row r="98">
          <cell r="A98" t="str">
            <v>MRO</v>
          </cell>
        </row>
        <row r="99">
          <cell r="A99" t="str">
            <v>MUR</v>
          </cell>
        </row>
        <row r="100">
          <cell r="A100" t="str">
            <v>MVR</v>
          </cell>
        </row>
        <row r="101">
          <cell r="A101" t="str">
            <v>MWK</v>
          </cell>
        </row>
        <row r="102">
          <cell r="A102" t="str">
            <v>MXN</v>
          </cell>
        </row>
        <row r="103">
          <cell r="A103" t="str">
            <v>MYR</v>
          </cell>
        </row>
        <row r="104">
          <cell r="A104" t="str">
            <v>MZN</v>
          </cell>
        </row>
        <row r="105">
          <cell r="A105" t="str">
            <v>NAD</v>
          </cell>
        </row>
        <row r="106">
          <cell r="A106" t="str">
            <v>NGN</v>
          </cell>
        </row>
        <row r="107">
          <cell r="A107" t="str">
            <v>NIO</v>
          </cell>
        </row>
        <row r="108">
          <cell r="A108" t="str">
            <v>NOK</v>
          </cell>
        </row>
        <row r="109">
          <cell r="A109" t="str">
            <v>NPR</v>
          </cell>
        </row>
        <row r="110">
          <cell r="A110" t="str">
            <v>NZD</v>
          </cell>
        </row>
        <row r="111">
          <cell r="A111" t="str">
            <v>OMR</v>
          </cell>
        </row>
        <row r="112">
          <cell r="A112" t="str">
            <v>PAB</v>
          </cell>
        </row>
        <row r="113">
          <cell r="A113" t="str">
            <v>PEN</v>
          </cell>
        </row>
        <row r="114">
          <cell r="A114" t="str">
            <v>PGK</v>
          </cell>
        </row>
        <row r="115">
          <cell r="A115" t="str">
            <v>PHP</v>
          </cell>
        </row>
        <row r="116">
          <cell r="A116" t="str">
            <v>PKR</v>
          </cell>
        </row>
        <row r="117">
          <cell r="A117" t="str">
            <v>PLN</v>
          </cell>
        </row>
        <row r="118">
          <cell r="A118" t="str">
            <v>PYG</v>
          </cell>
        </row>
        <row r="119">
          <cell r="A119" t="str">
            <v>QAR</v>
          </cell>
        </row>
        <row r="120">
          <cell r="A120" t="str">
            <v>RON</v>
          </cell>
        </row>
        <row r="121">
          <cell r="A121" t="str">
            <v>RSD</v>
          </cell>
        </row>
        <row r="122">
          <cell r="A122" t="str">
            <v>RUB</v>
          </cell>
        </row>
        <row r="123">
          <cell r="A123" t="str">
            <v>RWF</v>
          </cell>
        </row>
        <row r="124">
          <cell r="A124" t="str">
            <v>SAR</v>
          </cell>
        </row>
        <row r="125">
          <cell r="A125" t="str">
            <v>SBD</v>
          </cell>
        </row>
        <row r="126">
          <cell r="A126" t="str">
            <v>SCR</v>
          </cell>
        </row>
        <row r="127">
          <cell r="A127" t="str">
            <v>SDG</v>
          </cell>
        </row>
        <row r="128">
          <cell r="A128" t="str">
            <v>SEK</v>
          </cell>
        </row>
        <row r="129">
          <cell r="A129" t="str">
            <v>SGD</v>
          </cell>
        </row>
        <row r="130">
          <cell r="A130" t="str">
            <v>SHP</v>
          </cell>
        </row>
        <row r="131">
          <cell r="A131" t="str">
            <v>SLL</v>
          </cell>
        </row>
        <row r="132">
          <cell r="A132" t="str">
            <v>SOS</v>
          </cell>
        </row>
        <row r="133">
          <cell r="A133" t="str">
            <v>SPL*</v>
          </cell>
        </row>
        <row r="134">
          <cell r="A134" t="str">
            <v>SRD</v>
          </cell>
        </row>
        <row r="135">
          <cell r="A135" t="str">
            <v>STD</v>
          </cell>
        </row>
        <row r="136">
          <cell r="A136" t="str">
            <v>SVC</v>
          </cell>
        </row>
        <row r="137">
          <cell r="A137" t="str">
            <v>SYP</v>
          </cell>
        </row>
        <row r="138">
          <cell r="A138" t="str">
            <v>SZL</v>
          </cell>
        </row>
        <row r="139">
          <cell r="A139" t="str">
            <v>THB</v>
          </cell>
        </row>
        <row r="140">
          <cell r="A140" t="str">
            <v>TJS</v>
          </cell>
        </row>
        <row r="141">
          <cell r="A141" t="str">
            <v>TMT</v>
          </cell>
        </row>
        <row r="142">
          <cell r="A142" t="str">
            <v>TND</v>
          </cell>
        </row>
        <row r="143">
          <cell r="A143" t="str">
            <v>TOP</v>
          </cell>
        </row>
        <row r="144">
          <cell r="A144" t="str">
            <v>TRY</v>
          </cell>
        </row>
        <row r="145">
          <cell r="A145" t="str">
            <v>TTD</v>
          </cell>
        </row>
        <row r="146">
          <cell r="A146" t="str">
            <v>TVD</v>
          </cell>
        </row>
        <row r="147">
          <cell r="A147" t="str">
            <v>TWD</v>
          </cell>
        </row>
        <row r="148">
          <cell r="A148" t="str">
            <v>TZS</v>
          </cell>
        </row>
        <row r="149">
          <cell r="A149" t="str">
            <v>UAH</v>
          </cell>
        </row>
        <row r="150">
          <cell r="A150" t="str">
            <v>UGX</v>
          </cell>
        </row>
        <row r="151">
          <cell r="A151" t="str">
            <v>USD</v>
          </cell>
        </row>
        <row r="152">
          <cell r="A152" t="str">
            <v>UYU</v>
          </cell>
        </row>
        <row r="153">
          <cell r="A153" t="str">
            <v>UZS</v>
          </cell>
        </row>
        <row r="154">
          <cell r="A154" t="str">
            <v>VEF</v>
          </cell>
        </row>
        <row r="155">
          <cell r="A155" t="str">
            <v>VND</v>
          </cell>
        </row>
        <row r="156">
          <cell r="A156" t="str">
            <v>VUV</v>
          </cell>
        </row>
        <row r="157">
          <cell r="A157" t="str">
            <v>WST</v>
          </cell>
        </row>
        <row r="158">
          <cell r="A158" t="str">
            <v>XAF</v>
          </cell>
        </row>
        <row r="159">
          <cell r="A159" t="str">
            <v>XCD</v>
          </cell>
        </row>
        <row r="160">
          <cell r="A160" t="str">
            <v>XDR</v>
          </cell>
        </row>
        <row r="161">
          <cell r="A161" t="str">
            <v>XOF</v>
          </cell>
        </row>
        <row r="162">
          <cell r="A162" t="str">
            <v>XPF</v>
          </cell>
        </row>
        <row r="163">
          <cell r="A163" t="str">
            <v>YER</v>
          </cell>
        </row>
        <row r="164">
          <cell r="A164" t="str">
            <v>ZAR</v>
          </cell>
        </row>
        <row r="165">
          <cell r="A165" t="str">
            <v>ZMK</v>
          </cell>
        </row>
        <row r="166">
          <cell r="A166" t="str">
            <v>ZWD</v>
          </cell>
        </row>
      </sheetData>
      <sheetData sheetId="66">
        <row r="3">
          <cell r="A3">
            <v>0</v>
          </cell>
        </row>
        <row r="4">
          <cell r="A4">
            <v>1</v>
          </cell>
        </row>
        <row r="8">
          <cell r="A8">
            <v>1</v>
          </cell>
          <cell r="B8">
            <v>0</v>
          </cell>
          <cell r="C8">
            <v>1</v>
          </cell>
          <cell r="D8">
            <v>1</v>
          </cell>
          <cell r="E8">
            <v>1</v>
          </cell>
          <cell r="F8">
            <v>0</v>
          </cell>
        </row>
        <row r="9">
          <cell r="A9">
            <v>2</v>
          </cell>
          <cell r="B9">
            <v>1</v>
          </cell>
          <cell r="C9">
            <v>2</v>
          </cell>
          <cell r="D9">
            <v>0</v>
          </cell>
          <cell r="E9">
            <v>0</v>
          </cell>
          <cell r="F9">
            <v>1</v>
          </cell>
        </row>
        <row r="10">
          <cell r="A10">
            <v>3</v>
          </cell>
          <cell r="B10">
            <v>2</v>
          </cell>
          <cell r="C10">
            <v>3</v>
          </cell>
          <cell r="F10">
            <v>2</v>
          </cell>
        </row>
        <row r="11">
          <cell r="A11">
            <v>4</v>
          </cell>
          <cell r="B11">
            <v>3</v>
          </cell>
          <cell r="C11">
            <v>4</v>
          </cell>
        </row>
        <row r="12">
          <cell r="A12">
            <v>5</v>
          </cell>
          <cell r="C12">
            <v>5</v>
          </cell>
        </row>
        <row r="13">
          <cell r="A13">
            <v>0</v>
          </cell>
          <cell r="C13">
            <v>6</v>
          </cell>
        </row>
        <row r="14">
          <cell r="C14">
            <v>7</v>
          </cell>
        </row>
        <row r="15">
          <cell r="C15">
            <v>8</v>
          </cell>
        </row>
      </sheetData>
      <sheetData sheetId="67"/>
      <sheetData sheetId="68"/>
      <sheetData sheetId="69">
        <row r="1">
          <cell r="C1" t="str">
            <v>აბაშა</v>
          </cell>
        </row>
        <row r="2">
          <cell r="C2" t="str">
            <v xml:space="preserve"> ადიგენი</v>
          </cell>
        </row>
        <row r="3">
          <cell r="C3" t="str">
            <v xml:space="preserve"> ამბროლაური</v>
          </cell>
        </row>
        <row r="4">
          <cell r="C4" t="str">
            <v xml:space="preserve"> ასპინძა</v>
          </cell>
        </row>
        <row r="5">
          <cell r="C5" t="str">
            <v xml:space="preserve"> ახალგორი</v>
          </cell>
        </row>
        <row r="6">
          <cell r="C6" t="str">
            <v xml:space="preserve"> ახალქალაქი</v>
          </cell>
        </row>
        <row r="7">
          <cell r="C7" t="str">
            <v xml:space="preserve"> ახალციხე</v>
          </cell>
        </row>
        <row r="8">
          <cell r="C8" t="str">
            <v xml:space="preserve"> ახმეტა</v>
          </cell>
        </row>
        <row r="9">
          <cell r="C9" t="str">
            <v xml:space="preserve"> ბათუმი</v>
          </cell>
        </row>
        <row r="10">
          <cell r="C10" t="str">
            <v xml:space="preserve"> ბაკურიანი</v>
          </cell>
        </row>
        <row r="11">
          <cell r="C11" t="str">
            <v xml:space="preserve"> ბაღდათი</v>
          </cell>
        </row>
        <row r="12">
          <cell r="C12" t="str">
            <v xml:space="preserve"> ბოლნისი</v>
          </cell>
        </row>
        <row r="13">
          <cell r="C13" t="str">
            <v xml:space="preserve"> ბორჯომი</v>
          </cell>
        </row>
        <row r="14">
          <cell r="C14" t="str">
            <v xml:space="preserve"> გაგრა</v>
          </cell>
        </row>
        <row r="15">
          <cell r="C15" t="str">
            <v xml:space="preserve"> გალი</v>
          </cell>
        </row>
        <row r="16">
          <cell r="C16" t="str">
            <v xml:space="preserve"> გარდაბანი</v>
          </cell>
        </row>
        <row r="17">
          <cell r="C17" t="str">
            <v xml:space="preserve"> გორი</v>
          </cell>
        </row>
        <row r="18">
          <cell r="C18" t="str">
            <v xml:space="preserve"> გუდაუთა</v>
          </cell>
        </row>
        <row r="19">
          <cell r="C19" t="str">
            <v xml:space="preserve"> გუდაური</v>
          </cell>
        </row>
        <row r="20">
          <cell r="C20" t="str">
            <v xml:space="preserve"> გულრიფში</v>
          </cell>
        </row>
        <row r="21">
          <cell r="C21" t="str">
            <v xml:space="preserve"> გურჯაანი</v>
          </cell>
        </row>
        <row r="22">
          <cell r="C22" t="str">
            <v xml:space="preserve"> დედოფლის წყარო</v>
          </cell>
        </row>
        <row r="23">
          <cell r="C23" t="str">
            <v xml:space="preserve">  დმანისი</v>
          </cell>
        </row>
        <row r="24">
          <cell r="C24" t="str">
            <v xml:space="preserve"> დუშეთი</v>
          </cell>
        </row>
        <row r="25">
          <cell r="C25" t="str">
            <v xml:space="preserve"> ვაზისუბანი</v>
          </cell>
        </row>
        <row r="26">
          <cell r="C26" t="str">
            <v xml:space="preserve"> ვანი</v>
          </cell>
        </row>
        <row r="27">
          <cell r="C27" t="str">
            <v xml:space="preserve"> ვეჯინი</v>
          </cell>
        </row>
        <row r="28">
          <cell r="C28" t="str">
            <v xml:space="preserve"> ზესტაფონი</v>
          </cell>
        </row>
        <row r="29">
          <cell r="C29" t="str">
            <v xml:space="preserve"> ზნაური</v>
          </cell>
        </row>
        <row r="30">
          <cell r="C30" t="str">
            <v xml:space="preserve"> ზუგდიდი</v>
          </cell>
        </row>
        <row r="31">
          <cell r="C31" t="str">
            <v xml:space="preserve"> თბილისი</v>
          </cell>
        </row>
        <row r="32">
          <cell r="C32" t="str">
            <v xml:space="preserve"> თეთრიწყარო</v>
          </cell>
        </row>
        <row r="33">
          <cell r="C33" t="str">
            <v xml:space="preserve"> თელავი</v>
          </cell>
        </row>
        <row r="34">
          <cell r="C34" t="str">
            <v xml:space="preserve"> თერჯოლა</v>
          </cell>
        </row>
        <row r="35">
          <cell r="C35" t="str">
            <v xml:space="preserve"> თიანეთი</v>
          </cell>
        </row>
        <row r="36">
          <cell r="C36" t="str">
            <v xml:space="preserve"> კარდენახი</v>
          </cell>
        </row>
        <row r="37">
          <cell r="C37" t="str">
            <v xml:space="preserve"> კასპი</v>
          </cell>
        </row>
        <row r="38">
          <cell r="C38" t="str">
            <v xml:space="preserve"> კაჭრეთი</v>
          </cell>
        </row>
        <row r="39">
          <cell r="C39" t="str">
            <v xml:space="preserve"> ლაგოდეხი</v>
          </cell>
        </row>
        <row r="40">
          <cell r="C40" t="str">
            <v xml:space="preserve"> ლანჩხუთი</v>
          </cell>
        </row>
        <row r="41">
          <cell r="C41" t="str">
            <v xml:space="preserve"> ლენტეხი</v>
          </cell>
        </row>
        <row r="42">
          <cell r="C42" t="str">
            <v xml:space="preserve"> მარნეული</v>
          </cell>
        </row>
        <row r="43">
          <cell r="C43" t="str">
            <v xml:space="preserve"> მარტვილი</v>
          </cell>
        </row>
        <row r="44">
          <cell r="C44" t="str">
            <v xml:space="preserve"> მესტია</v>
          </cell>
        </row>
        <row r="45">
          <cell r="C45" t="str">
            <v xml:space="preserve"> მცხეთა</v>
          </cell>
        </row>
        <row r="46">
          <cell r="C46" t="str">
            <v xml:space="preserve"> ნინოწმინდა</v>
          </cell>
        </row>
        <row r="47">
          <cell r="C47" t="str">
            <v xml:space="preserve"> ოზურგეთი</v>
          </cell>
        </row>
        <row r="48">
          <cell r="C48" t="str">
            <v xml:space="preserve"> ონი</v>
          </cell>
        </row>
        <row r="49">
          <cell r="C49" t="str">
            <v xml:space="preserve"> რუსთავი</v>
          </cell>
        </row>
        <row r="50">
          <cell r="C50" t="str">
            <v xml:space="preserve"> საჩხერე</v>
          </cell>
        </row>
        <row r="51">
          <cell r="C51" t="str">
            <v xml:space="preserve"> საგარეჯო</v>
          </cell>
        </row>
        <row r="52">
          <cell r="C52" t="str">
            <v xml:space="preserve"> სამტრედია</v>
          </cell>
        </row>
        <row r="53">
          <cell r="C53" t="str">
            <v xml:space="preserve"> სენაკი</v>
          </cell>
        </row>
        <row r="54">
          <cell r="C54" t="str">
            <v xml:space="preserve"> სიღნაღი</v>
          </cell>
        </row>
        <row r="55">
          <cell r="C55" t="str">
            <v xml:space="preserve"> სოხუმი</v>
          </cell>
        </row>
        <row r="56">
          <cell r="C56" t="str">
            <v xml:space="preserve"> სურამი</v>
          </cell>
        </row>
        <row r="57">
          <cell r="C57" t="str">
            <v xml:space="preserve"> ტყვარჩელი</v>
          </cell>
        </row>
        <row r="58">
          <cell r="C58" t="str">
            <v xml:space="preserve"> ტყიბული</v>
          </cell>
        </row>
        <row r="59">
          <cell r="C59" t="str">
            <v xml:space="preserve"> ფოთი</v>
          </cell>
        </row>
        <row r="60">
          <cell r="C60" t="str">
            <v xml:space="preserve"> ქარელი</v>
          </cell>
        </row>
        <row r="61">
          <cell r="C61" t="str">
            <v xml:space="preserve"> ქედა</v>
          </cell>
        </row>
        <row r="62">
          <cell r="C62" t="str">
            <v xml:space="preserve"> ქობულეთი</v>
          </cell>
        </row>
        <row r="63">
          <cell r="C63" t="str">
            <v xml:space="preserve"> ქუთაისი</v>
          </cell>
        </row>
        <row r="64">
          <cell r="C64" t="str">
            <v xml:space="preserve"> ყაზბეგი</v>
          </cell>
        </row>
        <row r="65">
          <cell r="C65" t="str">
            <v xml:space="preserve"> ყვარელი</v>
          </cell>
        </row>
        <row r="66">
          <cell r="C66" t="str">
            <v xml:space="preserve"> ყორნისი</v>
          </cell>
        </row>
        <row r="67">
          <cell r="C67" t="str">
            <v xml:space="preserve"> შუახევი</v>
          </cell>
        </row>
        <row r="68">
          <cell r="C68" t="str">
            <v xml:space="preserve"> ჩოხატაური</v>
          </cell>
        </row>
        <row r="69">
          <cell r="C69" t="str">
            <v xml:space="preserve"> ჩხოროწყუ</v>
          </cell>
        </row>
        <row r="70">
          <cell r="C70" t="str">
            <v xml:space="preserve"> ცაგერი</v>
          </cell>
        </row>
        <row r="71">
          <cell r="C71" t="str">
            <v xml:space="preserve"> ცხინვალი</v>
          </cell>
        </row>
        <row r="72">
          <cell r="C72" t="str">
            <v xml:space="preserve"> წალენჯიხა</v>
          </cell>
        </row>
        <row r="73">
          <cell r="C73" t="str">
            <v xml:space="preserve"> წალკა</v>
          </cell>
        </row>
        <row r="74">
          <cell r="C74" t="str">
            <v xml:space="preserve"> წინანდალი</v>
          </cell>
        </row>
        <row r="75">
          <cell r="C75" t="str">
            <v xml:space="preserve"> წყალტუბო</v>
          </cell>
        </row>
        <row r="76">
          <cell r="C76" t="str">
            <v xml:space="preserve"> ჭიათურა</v>
          </cell>
        </row>
        <row r="77">
          <cell r="C77" t="str">
            <v xml:space="preserve"> ხარაგაული</v>
          </cell>
        </row>
        <row r="78">
          <cell r="C78" t="str">
            <v xml:space="preserve"> ხაშური</v>
          </cell>
        </row>
        <row r="79">
          <cell r="C79" t="str">
            <v xml:space="preserve"> ხელვაჩაური</v>
          </cell>
        </row>
        <row r="80">
          <cell r="C80" t="str">
            <v xml:space="preserve"> ხობი</v>
          </cell>
        </row>
        <row r="81">
          <cell r="C81" t="str">
            <v xml:space="preserve"> ხონი</v>
          </cell>
        </row>
        <row r="82">
          <cell r="C82" t="str">
            <v xml:space="preserve"> ხულო</v>
          </cell>
        </row>
        <row r="83">
          <cell r="C83" t="str">
            <v xml:space="preserve"> ჯავა</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zoomScaleNormal="100" workbookViewId="0">
      <selection activeCell="A6" sqref="A6:C6"/>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37"/>
      <c r="B1" s="168" t="s">
        <v>344</v>
      </c>
      <c r="C1" s="137"/>
    </row>
    <row r="2" spans="1:3">
      <c r="A2" s="169">
        <v>1</v>
      </c>
      <c r="B2" s="285" t="s">
        <v>345</v>
      </c>
      <c r="C2" s="530" t="s">
        <v>715</v>
      </c>
    </row>
    <row r="3" spans="1:3">
      <c r="A3" s="169">
        <v>2</v>
      </c>
      <c r="B3" s="286" t="s">
        <v>341</v>
      </c>
      <c r="C3" s="530" t="s">
        <v>716</v>
      </c>
    </row>
    <row r="4" spans="1:3">
      <c r="A4" s="169">
        <v>3</v>
      </c>
      <c r="B4" s="287" t="s">
        <v>346</v>
      </c>
      <c r="C4" s="530" t="s">
        <v>717</v>
      </c>
    </row>
    <row r="5" spans="1:3">
      <c r="A5" s="170">
        <v>4</v>
      </c>
      <c r="B5" s="288" t="s">
        <v>342</v>
      </c>
      <c r="C5" s="404" t="s">
        <v>708</v>
      </c>
    </row>
    <row r="6" spans="1:3" s="171" customFormat="1" ht="45.75" customHeight="1">
      <c r="A6" s="631" t="s">
        <v>420</v>
      </c>
      <c r="B6" s="632"/>
      <c r="C6" s="632"/>
    </row>
    <row r="7" spans="1:3" ht="15">
      <c r="A7" s="172" t="s">
        <v>29</v>
      </c>
      <c r="B7" s="168" t="s">
        <v>343</v>
      </c>
    </row>
    <row r="8" spans="1:3">
      <c r="A8" s="137">
        <v>1</v>
      </c>
      <c r="B8" s="207" t="s">
        <v>20</v>
      </c>
    </row>
    <row r="9" spans="1:3">
      <c r="A9" s="137">
        <v>2</v>
      </c>
      <c r="B9" s="208" t="s">
        <v>21</v>
      </c>
    </row>
    <row r="10" spans="1:3">
      <c r="A10" s="137">
        <v>3</v>
      </c>
      <c r="B10" s="208" t="s">
        <v>22</v>
      </c>
    </row>
    <row r="11" spans="1:3">
      <c r="A11" s="137">
        <v>4</v>
      </c>
      <c r="B11" s="208" t="s">
        <v>23</v>
      </c>
    </row>
    <row r="12" spans="1:3">
      <c r="A12" s="137">
        <v>5</v>
      </c>
      <c r="B12" s="208" t="s">
        <v>24</v>
      </c>
    </row>
    <row r="13" spans="1:3">
      <c r="A13" s="137">
        <v>6</v>
      </c>
      <c r="B13" s="209" t="s">
        <v>353</v>
      </c>
    </row>
    <row r="14" spans="1:3">
      <c r="A14" s="137">
        <v>7</v>
      </c>
      <c r="B14" s="208" t="s">
        <v>347</v>
      </c>
    </row>
    <row r="15" spans="1:3">
      <c r="A15" s="137">
        <v>8</v>
      </c>
      <c r="B15" s="208" t="s">
        <v>348</v>
      </c>
    </row>
    <row r="16" spans="1:3">
      <c r="A16" s="137">
        <v>9</v>
      </c>
      <c r="B16" s="208" t="s">
        <v>25</v>
      </c>
    </row>
    <row r="17" spans="1:2">
      <c r="A17" s="284" t="s">
        <v>419</v>
      </c>
      <c r="B17" s="283" t="s">
        <v>406</v>
      </c>
    </row>
    <row r="18" spans="1:2">
      <c r="A18" s="137">
        <v>10</v>
      </c>
      <c r="B18" s="208" t="s">
        <v>26</v>
      </c>
    </row>
    <row r="19" spans="1:2">
      <c r="A19" s="137">
        <v>11</v>
      </c>
      <c r="B19" s="209" t="s">
        <v>349</v>
      </c>
    </row>
    <row r="20" spans="1:2">
      <c r="A20" s="137">
        <v>12</v>
      </c>
      <c r="B20" s="209" t="s">
        <v>27</v>
      </c>
    </row>
    <row r="21" spans="1:2">
      <c r="A21" s="324">
        <v>13</v>
      </c>
      <c r="B21" s="325" t="s">
        <v>350</v>
      </c>
    </row>
    <row r="22" spans="1:2">
      <c r="A22" s="324">
        <v>14</v>
      </c>
      <c r="B22" s="326" t="s">
        <v>377</v>
      </c>
    </row>
    <row r="23" spans="1:2">
      <c r="A23" s="324">
        <v>15</v>
      </c>
      <c r="B23" s="327" t="s">
        <v>28</v>
      </c>
    </row>
    <row r="24" spans="1:2">
      <c r="A24" s="324">
        <v>15.1</v>
      </c>
      <c r="B24" s="328" t="s">
        <v>433</v>
      </c>
    </row>
    <row r="25" spans="1:2">
      <c r="A25" s="324">
        <v>16</v>
      </c>
      <c r="B25" s="328" t="s">
        <v>494</v>
      </c>
    </row>
    <row r="26" spans="1:2">
      <c r="A26" s="324">
        <v>17</v>
      </c>
      <c r="B26" s="328" t="s">
        <v>535</v>
      </c>
    </row>
    <row r="27" spans="1:2">
      <c r="A27" s="324">
        <v>18</v>
      </c>
      <c r="B27" s="328" t="s">
        <v>705</v>
      </c>
    </row>
    <row r="28" spans="1:2">
      <c r="A28" s="324">
        <v>19</v>
      </c>
      <c r="B28" s="328" t="s">
        <v>706</v>
      </c>
    </row>
    <row r="29" spans="1:2">
      <c r="A29" s="324">
        <v>20</v>
      </c>
      <c r="B29" s="404" t="s">
        <v>536</v>
      </c>
    </row>
    <row r="30" spans="1:2">
      <c r="A30" s="324">
        <v>21</v>
      </c>
      <c r="B30" s="328" t="s">
        <v>702</v>
      </c>
    </row>
    <row r="31" spans="1:2">
      <c r="A31" s="324">
        <v>22</v>
      </c>
      <c r="B31" s="328" t="s">
        <v>537</v>
      </c>
    </row>
    <row r="32" spans="1:2">
      <c r="A32" s="324">
        <v>23</v>
      </c>
      <c r="B32" s="328" t="s">
        <v>538</v>
      </c>
    </row>
    <row r="33" spans="1:2">
      <c r="A33" s="324">
        <v>24</v>
      </c>
      <c r="B33" s="328" t="s">
        <v>539</v>
      </c>
    </row>
    <row r="34" spans="1:2">
      <c r="A34" s="324">
        <v>25</v>
      </c>
      <c r="B34" s="328" t="s">
        <v>540</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C5" r:id="rId1" xr:uid="{00000000-0004-0000-0000-00001B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90" zoomScaleNormal="90" workbookViewId="0">
      <pane xSplit="1" ySplit="5" topLeftCell="B39" activePane="bottomRight" state="frozen"/>
      <selection activeCell="B9" sqref="B9"/>
      <selection pane="topRight" activeCell="B9" sqref="B9"/>
      <selection pane="bottomLeft" activeCell="B9" sqref="B9"/>
      <selection pane="bottomRight" activeCell="B3" sqref="B3"/>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3">
      <c r="A1" s="2" t="s">
        <v>30</v>
      </c>
      <c r="B1" s="3" t="str">
        <f>'Info '!C2</f>
        <v>Terabank</v>
      </c>
    </row>
    <row r="2" spans="1:3" s="2" customFormat="1" ht="15.75" customHeight="1">
      <c r="A2" s="2" t="s">
        <v>31</v>
      </c>
      <c r="B2" s="340">
        <f>'3.PL'!C2</f>
        <v>44926</v>
      </c>
    </row>
    <row r="3" spans="1:3" s="2" customFormat="1" ht="15.75" customHeight="1"/>
    <row r="4" spans="1:3" ht="13.5" thickBot="1">
      <c r="A4" s="4" t="s">
        <v>246</v>
      </c>
      <c r="B4" s="125" t="s">
        <v>245</v>
      </c>
    </row>
    <row r="5" spans="1:3">
      <c r="A5" s="77" t="s">
        <v>6</v>
      </c>
      <c r="B5" s="78"/>
      <c r="C5" s="79" t="s">
        <v>73</v>
      </c>
    </row>
    <row r="6" spans="1:3">
      <c r="A6" s="80">
        <v>1</v>
      </c>
      <c r="B6" s="81" t="s">
        <v>244</v>
      </c>
      <c r="C6" s="504">
        <f>SUM(C7:C11)</f>
        <v>183358819.0999999</v>
      </c>
    </row>
    <row r="7" spans="1:3">
      <c r="A7" s="80">
        <v>2</v>
      </c>
      <c r="B7" s="82" t="s">
        <v>243</v>
      </c>
      <c r="C7" s="505">
        <v>121372000.00000001</v>
      </c>
    </row>
    <row r="8" spans="1:3">
      <c r="A8" s="80">
        <v>3</v>
      </c>
      <c r="B8" s="83" t="s">
        <v>242</v>
      </c>
      <c r="C8" s="505">
        <v>0</v>
      </c>
    </row>
    <row r="9" spans="1:3">
      <c r="A9" s="80">
        <v>4</v>
      </c>
      <c r="B9" s="83" t="s">
        <v>241</v>
      </c>
      <c r="C9" s="505">
        <v>0</v>
      </c>
    </row>
    <row r="10" spans="1:3">
      <c r="A10" s="80">
        <v>5</v>
      </c>
      <c r="B10" s="83" t="s">
        <v>240</v>
      </c>
      <c r="C10" s="505">
        <v>0</v>
      </c>
    </row>
    <row r="11" spans="1:3">
      <c r="A11" s="80">
        <v>6</v>
      </c>
      <c r="B11" s="84" t="s">
        <v>239</v>
      </c>
      <c r="C11" s="505">
        <v>61986819.099999875</v>
      </c>
    </row>
    <row r="12" spans="1:3" s="55" customFormat="1">
      <c r="A12" s="80">
        <v>7</v>
      </c>
      <c r="B12" s="81" t="s">
        <v>238</v>
      </c>
      <c r="C12" s="506">
        <f>SUM(C13:C27)</f>
        <v>24383047</v>
      </c>
    </row>
    <row r="13" spans="1:3" s="55" customFormat="1">
      <c r="A13" s="80">
        <v>8</v>
      </c>
      <c r="B13" s="85" t="s">
        <v>237</v>
      </c>
      <c r="C13" s="507">
        <v>0</v>
      </c>
    </row>
    <row r="14" spans="1:3" s="55" customFormat="1" ht="25.5">
      <c r="A14" s="80">
        <v>9</v>
      </c>
      <c r="B14" s="87" t="s">
        <v>236</v>
      </c>
      <c r="C14" s="507">
        <v>0</v>
      </c>
    </row>
    <row r="15" spans="1:3" s="55" customFormat="1">
      <c r="A15" s="80">
        <v>10</v>
      </c>
      <c r="B15" s="88" t="s">
        <v>235</v>
      </c>
      <c r="C15" s="507">
        <v>24383047</v>
      </c>
    </row>
    <row r="16" spans="1:3" s="55" customFormat="1">
      <c r="A16" s="80">
        <v>11</v>
      </c>
      <c r="B16" s="89" t="s">
        <v>234</v>
      </c>
      <c r="C16" s="507">
        <v>0</v>
      </c>
    </row>
    <row r="17" spans="1:3" s="55" customFormat="1">
      <c r="A17" s="80">
        <v>12</v>
      </c>
      <c r="B17" s="88" t="s">
        <v>233</v>
      </c>
      <c r="C17" s="507">
        <v>0</v>
      </c>
    </row>
    <row r="18" spans="1:3" s="55" customFormat="1">
      <c r="A18" s="80">
        <v>13</v>
      </c>
      <c r="B18" s="88" t="s">
        <v>232</v>
      </c>
      <c r="C18" s="507">
        <v>0</v>
      </c>
    </row>
    <row r="19" spans="1:3" s="55" customFormat="1">
      <c r="A19" s="80">
        <v>14</v>
      </c>
      <c r="B19" s="88" t="s">
        <v>231</v>
      </c>
      <c r="C19" s="507">
        <v>0</v>
      </c>
    </row>
    <row r="20" spans="1:3" s="55" customFormat="1">
      <c r="A20" s="80">
        <v>15</v>
      </c>
      <c r="B20" s="88" t="s">
        <v>230</v>
      </c>
      <c r="C20" s="507">
        <v>0</v>
      </c>
    </row>
    <row r="21" spans="1:3" s="55" customFormat="1" ht="25.5">
      <c r="A21" s="80">
        <v>16</v>
      </c>
      <c r="B21" s="87" t="s">
        <v>229</v>
      </c>
      <c r="C21" s="507">
        <v>0</v>
      </c>
    </row>
    <row r="22" spans="1:3" s="55" customFormat="1">
      <c r="A22" s="80">
        <v>17</v>
      </c>
      <c r="B22" s="90" t="s">
        <v>228</v>
      </c>
      <c r="C22" s="507">
        <v>0</v>
      </c>
    </row>
    <row r="23" spans="1:3" s="55" customFormat="1">
      <c r="A23" s="80">
        <v>18</v>
      </c>
      <c r="B23" s="87" t="s">
        <v>227</v>
      </c>
      <c r="C23" s="507">
        <v>0</v>
      </c>
    </row>
    <row r="24" spans="1:3" s="55" customFormat="1" ht="25.5">
      <c r="A24" s="80">
        <v>19</v>
      </c>
      <c r="B24" s="87" t="s">
        <v>204</v>
      </c>
      <c r="C24" s="507">
        <v>0</v>
      </c>
    </row>
    <row r="25" spans="1:3" s="55" customFormat="1">
      <c r="A25" s="80">
        <v>20</v>
      </c>
      <c r="B25" s="89" t="s">
        <v>226</v>
      </c>
      <c r="C25" s="507">
        <v>0</v>
      </c>
    </row>
    <row r="26" spans="1:3" s="55" customFormat="1">
      <c r="A26" s="80">
        <v>21</v>
      </c>
      <c r="B26" s="89" t="s">
        <v>225</v>
      </c>
      <c r="C26" s="507">
        <v>0</v>
      </c>
    </row>
    <row r="27" spans="1:3" s="55" customFormat="1">
      <c r="A27" s="80">
        <v>22</v>
      </c>
      <c r="B27" s="89" t="s">
        <v>224</v>
      </c>
      <c r="C27" s="507">
        <v>0</v>
      </c>
    </row>
    <row r="28" spans="1:3" s="55" customFormat="1">
      <c r="A28" s="80">
        <v>23</v>
      </c>
      <c r="B28" s="91" t="s">
        <v>223</v>
      </c>
      <c r="C28" s="506">
        <f>C6-C12</f>
        <v>158975772.0999999</v>
      </c>
    </row>
    <row r="29" spans="1:3" s="55" customFormat="1">
      <c r="A29" s="92"/>
      <c r="B29" s="93"/>
      <c r="C29" s="86"/>
    </row>
    <row r="30" spans="1:3" s="55" customFormat="1">
      <c r="A30" s="92">
        <v>24</v>
      </c>
      <c r="B30" s="91" t="s">
        <v>222</v>
      </c>
      <c r="C30" s="506">
        <f>C31+C34</f>
        <v>17563000</v>
      </c>
    </row>
    <row r="31" spans="1:3" s="55" customFormat="1">
      <c r="A31" s="92">
        <v>25</v>
      </c>
      <c r="B31" s="83" t="s">
        <v>221</v>
      </c>
      <c r="C31" s="508">
        <f>C32+C33</f>
        <v>17563000</v>
      </c>
    </row>
    <row r="32" spans="1:3" s="55" customFormat="1">
      <c r="A32" s="92">
        <v>26</v>
      </c>
      <c r="B32" s="94" t="s">
        <v>302</v>
      </c>
      <c r="C32" s="507">
        <v>0</v>
      </c>
    </row>
    <row r="33" spans="1:3" s="55" customFormat="1">
      <c r="A33" s="92">
        <v>27</v>
      </c>
      <c r="B33" s="94" t="s">
        <v>220</v>
      </c>
      <c r="C33" s="507">
        <v>17563000</v>
      </c>
    </row>
    <row r="34" spans="1:3" s="55" customFormat="1">
      <c r="A34" s="92">
        <v>28</v>
      </c>
      <c r="B34" s="83" t="s">
        <v>219</v>
      </c>
      <c r="C34" s="507">
        <v>0</v>
      </c>
    </row>
    <row r="35" spans="1:3" s="55" customFormat="1">
      <c r="A35" s="92">
        <v>29</v>
      </c>
      <c r="B35" s="91" t="s">
        <v>218</v>
      </c>
      <c r="C35" s="506">
        <f>SUM(C36:C40)</f>
        <v>0</v>
      </c>
    </row>
    <row r="36" spans="1:3" s="55" customFormat="1">
      <c r="A36" s="92">
        <v>30</v>
      </c>
      <c r="B36" s="87" t="s">
        <v>217</v>
      </c>
      <c r="C36" s="507">
        <v>0</v>
      </c>
    </row>
    <row r="37" spans="1:3" s="55" customFormat="1">
      <c r="A37" s="92">
        <v>31</v>
      </c>
      <c r="B37" s="88" t="s">
        <v>216</v>
      </c>
      <c r="C37" s="507">
        <v>0</v>
      </c>
    </row>
    <row r="38" spans="1:3" s="55" customFormat="1" ht="25.5">
      <c r="A38" s="92">
        <v>32</v>
      </c>
      <c r="B38" s="87" t="s">
        <v>215</v>
      </c>
      <c r="C38" s="507">
        <v>0</v>
      </c>
    </row>
    <row r="39" spans="1:3" s="55" customFormat="1" ht="25.5">
      <c r="A39" s="92">
        <v>33</v>
      </c>
      <c r="B39" s="87" t="s">
        <v>204</v>
      </c>
      <c r="C39" s="507">
        <v>0</v>
      </c>
    </row>
    <row r="40" spans="1:3" s="55" customFormat="1">
      <c r="A40" s="92">
        <v>34</v>
      </c>
      <c r="B40" s="89" t="s">
        <v>214</v>
      </c>
      <c r="C40" s="507">
        <v>0</v>
      </c>
    </row>
    <row r="41" spans="1:3" s="55" customFormat="1">
      <c r="A41" s="92">
        <v>35</v>
      </c>
      <c r="B41" s="91" t="s">
        <v>213</v>
      </c>
      <c r="C41" s="506">
        <f>C30-C35</f>
        <v>17563000</v>
      </c>
    </row>
    <row r="42" spans="1:3" s="55" customFormat="1">
      <c r="A42" s="92"/>
      <c r="B42" s="93"/>
      <c r="C42" s="507"/>
    </row>
    <row r="43" spans="1:3" s="55" customFormat="1">
      <c r="A43" s="92">
        <v>36</v>
      </c>
      <c r="B43" s="95" t="s">
        <v>212</v>
      </c>
      <c r="C43" s="506">
        <f>SUM(C44:C46)</f>
        <v>48409452.984182231</v>
      </c>
    </row>
    <row r="44" spans="1:3" s="55" customFormat="1">
      <c r="A44" s="92">
        <v>37</v>
      </c>
      <c r="B44" s="83" t="s">
        <v>211</v>
      </c>
      <c r="C44" s="507">
        <v>34503594.039999999</v>
      </c>
    </row>
    <row r="45" spans="1:3" s="55" customFormat="1">
      <c r="A45" s="92">
        <v>38</v>
      </c>
      <c r="B45" s="83" t="s">
        <v>210</v>
      </c>
      <c r="C45" s="507">
        <v>0</v>
      </c>
    </row>
    <row r="46" spans="1:3" s="55" customFormat="1">
      <c r="A46" s="92">
        <v>39</v>
      </c>
      <c r="B46" s="83" t="s">
        <v>209</v>
      </c>
      <c r="C46" s="507">
        <v>13905858.94418223</v>
      </c>
    </row>
    <row r="47" spans="1:3" s="55" customFormat="1">
      <c r="A47" s="92">
        <v>40</v>
      </c>
      <c r="B47" s="95" t="s">
        <v>208</v>
      </c>
      <c r="C47" s="506">
        <f>SUM(C48:C51)</f>
        <v>0</v>
      </c>
    </row>
    <row r="48" spans="1:3" s="55" customFormat="1">
      <c r="A48" s="92">
        <v>41</v>
      </c>
      <c r="B48" s="87" t="s">
        <v>207</v>
      </c>
      <c r="C48" s="507">
        <v>0</v>
      </c>
    </row>
    <row r="49" spans="1:3" s="55" customFormat="1">
      <c r="A49" s="92">
        <v>42</v>
      </c>
      <c r="B49" s="88" t="s">
        <v>206</v>
      </c>
      <c r="C49" s="507">
        <v>0</v>
      </c>
    </row>
    <row r="50" spans="1:3" s="55" customFormat="1">
      <c r="A50" s="92">
        <v>43</v>
      </c>
      <c r="B50" s="87" t="s">
        <v>205</v>
      </c>
      <c r="C50" s="507">
        <v>0</v>
      </c>
    </row>
    <row r="51" spans="1:3" s="55" customFormat="1" ht="25.5">
      <c r="A51" s="92">
        <v>44</v>
      </c>
      <c r="B51" s="87" t="s">
        <v>204</v>
      </c>
      <c r="C51" s="507">
        <v>0</v>
      </c>
    </row>
    <row r="52" spans="1:3" s="55" customFormat="1" ht="13.5" thickBot="1">
      <c r="A52" s="96">
        <v>45</v>
      </c>
      <c r="B52" s="97" t="s">
        <v>203</v>
      </c>
      <c r="C52" s="509">
        <f>C43-C47</f>
        <v>48409452.984182231</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B32" sqref="B32"/>
    </sheetView>
  </sheetViews>
  <sheetFormatPr defaultColWidth="9.140625" defaultRowHeight="12.75"/>
  <cols>
    <col min="1" max="1" width="9.42578125" style="194" bestFit="1" customWidth="1"/>
    <col min="2" max="2" width="59" style="194" customWidth="1"/>
    <col min="3" max="3" width="16.7109375" style="194" bestFit="1" customWidth="1"/>
    <col min="4" max="4" width="13.28515625" style="194" bestFit="1" customWidth="1"/>
    <col min="5" max="16384" width="9.140625" style="194"/>
  </cols>
  <sheetData>
    <row r="1" spans="1:4" ht="15">
      <c r="A1" s="192" t="s">
        <v>30</v>
      </c>
      <c r="B1" s="3" t="str">
        <f>'Info '!C2</f>
        <v>Terabank</v>
      </c>
    </row>
    <row r="2" spans="1:4" s="192" customFormat="1" ht="15.75" customHeight="1">
      <c r="A2" s="192" t="s">
        <v>31</v>
      </c>
      <c r="B2" s="340">
        <f>'3.PL'!C2</f>
        <v>44926</v>
      </c>
    </row>
    <row r="3" spans="1:4" s="192" customFormat="1" ht="15.75" customHeight="1"/>
    <row r="4" spans="1:4" ht="13.5" thickBot="1">
      <c r="A4" s="194" t="s">
        <v>405</v>
      </c>
      <c r="B4" s="273" t="s">
        <v>406</v>
      </c>
    </row>
    <row r="5" spans="1:4" s="199" customFormat="1" ht="12.75" customHeight="1">
      <c r="A5" s="322"/>
      <c r="B5" s="323" t="s">
        <v>409</v>
      </c>
      <c r="C5" s="266" t="s">
        <v>407</v>
      </c>
      <c r="D5" s="267" t="s">
        <v>408</v>
      </c>
    </row>
    <row r="6" spans="1:4" s="274" customFormat="1">
      <c r="A6" s="268">
        <v>1</v>
      </c>
      <c r="B6" s="318" t="s">
        <v>410</v>
      </c>
      <c r="C6" s="318"/>
      <c r="D6" s="269"/>
    </row>
    <row r="7" spans="1:4" s="274" customFormat="1">
      <c r="A7" s="270" t="s">
        <v>396</v>
      </c>
      <c r="B7" s="319" t="s">
        <v>411</v>
      </c>
      <c r="C7" s="510">
        <v>4.4999999999999998E-2</v>
      </c>
      <c r="D7" s="511">
        <v>55709763.794193514</v>
      </c>
    </row>
    <row r="8" spans="1:4" s="274" customFormat="1">
      <c r="A8" s="270" t="s">
        <v>397</v>
      </c>
      <c r="B8" s="319" t="s">
        <v>412</v>
      </c>
      <c r="C8" s="512">
        <v>0.06</v>
      </c>
      <c r="D8" s="511">
        <v>74279685.058924675</v>
      </c>
    </row>
    <row r="9" spans="1:4" s="274" customFormat="1">
      <c r="A9" s="270" t="s">
        <v>398</v>
      </c>
      <c r="B9" s="319" t="s">
        <v>413</v>
      </c>
      <c r="C9" s="512">
        <v>0.08</v>
      </c>
      <c r="D9" s="511">
        <v>99039580.078566253</v>
      </c>
    </row>
    <row r="10" spans="1:4" s="274" customFormat="1">
      <c r="A10" s="268" t="s">
        <v>399</v>
      </c>
      <c r="B10" s="318" t="s">
        <v>414</v>
      </c>
      <c r="C10" s="513"/>
      <c r="D10" s="514"/>
    </row>
    <row r="11" spans="1:4" s="275" customFormat="1">
      <c r="A11" s="271" t="s">
        <v>400</v>
      </c>
      <c r="B11" s="316" t="s">
        <v>765</v>
      </c>
      <c r="C11" s="515">
        <v>2.5000000000000001E-2</v>
      </c>
      <c r="D11" s="516">
        <v>0</v>
      </c>
    </row>
    <row r="12" spans="1:4" s="275" customFormat="1">
      <c r="A12" s="271" t="s">
        <v>401</v>
      </c>
      <c r="B12" s="316" t="s">
        <v>415</v>
      </c>
      <c r="C12" s="515">
        <v>0</v>
      </c>
      <c r="D12" s="516">
        <v>0</v>
      </c>
    </row>
    <row r="13" spans="1:4" s="275" customFormat="1">
      <c r="A13" s="271" t="s">
        <v>402</v>
      </c>
      <c r="B13" s="316" t="s">
        <v>416</v>
      </c>
      <c r="C13" s="515">
        <v>0</v>
      </c>
      <c r="D13" s="516">
        <v>0</v>
      </c>
    </row>
    <row r="14" spans="1:4" s="275" customFormat="1">
      <c r="A14" s="268" t="s">
        <v>403</v>
      </c>
      <c r="B14" s="318" t="s">
        <v>477</v>
      </c>
      <c r="C14" s="517"/>
      <c r="D14" s="514"/>
    </row>
    <row r="15" spans="1:4" s="275" customFormat="1">
      <c r="A15" s="271">
        <v>3.1</v>
      </c>
      <c r="B15" s="316" t="s">
        <v>421</v>
      </c>
      <c r="C15" s="515">
        <v>2.6123774052407484E-2</v>
      </c>
      <c r="D15" s="516">
        <v>32341095.152722277</v>
      </c>
    </row>
    <row r="16" spans="1:4" s="275" customFormat="1">
      <c r="A16" s="271">
        <v>3.2</v>
      </c>
      <c r="B16" s="316" t="s">
        <v>422</v>
      </c>
      <c r="C16" s="515">
        <v>3.4893338347907421E-2</v>
      </c>
      <c r="D16" s="516">
        <v>43197769.718951046</v>
      </c>
    </row>
    <row r="17" spans="1:4" s="274" customFormat="1">
      <c r="A17" s="271">
        <v>3.3</v>
      </c>
      <c r="B17" s="316" t="s">
        <v>423</v>
      </c>
      <c r="C17" s="515">
        <v>5.3532593060870569E-2</v>
      </c>
      <c r="D17" s="516">
        <v>66273069.215817377</v>
      </c>
    </row>
    <row r="18" spans="1:4" s="199" customFormat="1" ht="12.75" customHeight="1">
      <c r="A18" s="320"/>
      <c r="B18" s="321" t="s">
        <v>476</v>
      </c>
      <c r="C18" s="518" t="s">
        <v>709</v>
      </c>
      <c r="D18" s="519" t="s">
        <v>710</v>
      </c>
    </row>
    <row r="19" spans="1:4" s="274" customFormat="1">
      <c r="A19" s="272">
        <v>4</v>
      </c>
      <c r="B19" s="316" t="s">
        <v>417</v>
      </c>
      <c r="C19" s="515">
        <v>9.612377405240749E-2</v>
      </c>
      <c r="D19" s="511">
        <v>119000727.72146775</v>
      </c>
    </row>
    <row r="20" spans="1:4" s="274" customFormat="1">
      <c r="A20" s="272">
        <v>5</v>
      </c>
      <c r="B20" s="316" t="s">
        <v>137</v>
      </c>
      <c r="C20" s="515">
        <v>0.11989333834790741</v>
      </c>
      <c r="D20" s="511">
        <v>148427323.55242768</v>
      </c>
    </row>
    <row r="21" spans="1:4" s="274" customFormat="1" ht="13.5" thickBot="1">
      <c r="A21" s="276" t="s">
        <v>404</v>
      </c>
      <c r="B21" s="277" t="s">
        <v>418</v>
      </c>
      <c r="C21" s="317">
        <v>0.15853259306087059</v>
      </c>
      <c r="D21" s="520">
        <v>196262518.0689356</v>
      </c>
    </row>
    <row r="23" spans="1:4">
      <c r="B23" s="233"/>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Normal="100" workbookViewId="0">
      <pane xSplit="1" ySplit="5" topLeftCell="B43" activePane="bottomRight" state="frozen"/>
      <selection activeCell="B47" sqref="B47"/>
      <selection pane="topRight" activeCell="B47" sqref="B47"/>
      <selection pane="bottomLeft" activeCell="B47" sqref="B47"/>
      <selection pane="bottomRight" activeCell="B3" sqref="B3"/>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Terabank</v>
      </c>
      <c r="E1" s="4"/>
      <c r="F1" s="4"/>
    </row>
    <row r="2" spans="1:6" s="2" customFormat="1" ht="15.75" customHeight="1">
      <c r="A2" s="2" t="s">
        <v>31</v>
      </c>
      <c r="B2" s="340">
        <f>'3.PL'!C2</f>
        <v>44926</v>
      </c>
    </row>
    <row r="3" spans="1:6" s="2" customFormat="1" ht="15.75" customHeight="1">
      <c r="A3" s="98"/>
    </row>
    <row r="4" spans="1:6" s="2" customFormat="1" ht="15.75" customHeight="1" thickBot="1">
      <c r="A4" s="2" t="s">
        <v>86</v>
      </c>
      <c r="B4" s="184" t="s">
        <v>286</v>
      </c>
      <c r="D4" s="31" t="s">
        <v>73</v>
      </c>
    </row>
    <row r="5" spans="1:6" ht="25.5">
      <c r="A5" s="99" t="s">
        <v>6</v>
      </c>
      <c r="B5" s="211" t="s">
        <v>340</v>
      </c>
      <c r="C5" s="100" t="s">
        <v>93</v>
      </c>
      <c r="D5" s="101" t="s">
        <v>94</v>
      </c>
    </row>
    <row r="6" spans="1:6" ht="15">
      <c r="A6" s="71">
        <v>1</v>
      </c>
      <c r="B6" s="102" t="s">
        <v>35</v>
      </c>
      <c r="C6" s="521">
        <v>38955606.119909823</v>
      </c>
      <c r="D6" s="103"/>
      <c r="E6" s="104"/>
    </row>
    <row r="7" spans="1:6" ht="15">
      <c r="A7" s="71">
        <v>2</v>
      </c>
      <c r="B7" s="105" t="s">
        <v>36</v>
      </c>
      <c r="C7" s="522">
        <v>147382658.47999999</v>
      </c>
      <c r="D7" s="106"/>
      <c r="E7" s="104"/>
    </row>
    <row r="8" spans="1:6" ht="15">
      <c r="A8" s="71">
        <v>3</v>
      </c>
      <c r="B8" s="105" t="s">
        <v>37</v>
      </c>
      <c r="C8" s="522">
        <v>59183635.189999998</v>
      </c>
      <c r="D8" s="106"/>
      <c r="E8" s="104"/>
    </row>
    <row r="9" spans="1:6" ht="15">
      <c r="A9" s="71">
        <v>4</v>
      </c>
      <c r="B9" s="105" t="s">
        <v>38</v>
      </c>
      <c r="C9" s="522">
        <v>0</v>
      </c>
      <c r="D9" s="106"/>
      <c r="E9" s="104"/>
    </row>
    <row r="10" spans="1:6" ht="15">
      <c r="A10" s="71">
        <v>5</v>
      </c>
      <c r="B10" s="105" t="s">
        <v>39</v>
      </c>
      <c r="C10" s="522">
        <v>155888800.59999999</v>
      </c>
      <c r="D10" s="106"/>
      <c r="E10" s="104"/>
    </row>
    <row r="11" spans="1:6" ht="15">
      <c r="A11" s="71">
        <v>6.1</v>
      </c>
      <c r="B11" s="185" t="s">
        <v>40</v>
      </c>
      <c r="C11" s="523">
        <v>1074139566.0699959</v>
      </c>
      <c r="D11" s="107"/>
      <c r="E11" s="108"/>
    </row>
    <row r="12" spans="1:6" ht="15">
      <c r="A12" s="71">
        <v>6.2</v>
      </c>
      <c r="B12" s="186" t="s">
        <v>41</v>
      </c>
      <c r="C12" s="523">
        <v>-44905547.519999802</v>
      </c>
      <c r="D12" s="107"/>
      <c r="E12" s="108"/>
    </row>
    <row r="13" spans="1:6" ht="15">
      <c r="A13" s="71" t="s">
        <v>711</v>
      </c>
      <c r="B13" s="186" t="s">
        <v>712</v>
      </c>
      <c r="C13" s="523">
        <v>-18635043.539999984</v>
      </c>
      <c r="D13" s="107"/>
      <c r="E13" s="104"/>
    </row>
    <row r="14" spans="1:6" ht="15">
      <c r="A14" s="71" t="s">
        <v>713</v>
      </c>
      <c r="B14" s="186" t="s">
        <v>714</v>
      </c>
      <c r="C14" s="523">
        <v>0</v>
      </c>
      <c r="D14" s="107"/>
      <c r="E14" s="104"/>
    </row>
    <row r="15" spans="1:6" ht="15">
      <c r="A15" s="71">
        <v>6</v>
      </c>
      <c r="B15" s="105" t="s">
        <v>42</v>
      </c>
      <c r="C15" s="524">
        <v>1029234018.5499961</v>
      </c>
      <c r="D15" s="107"/>
      <c r="E15" s="104"/>
    </row>
    <row r="16" spans="1:6" ht="15">
      <c r="A16" s="71">
        <v>7</v>
      </c>
      <c r="B16" s="105" t="s">
        <v>43</v>
      </c>
      <c r="C16" s="522">
        <v>11137249.879999936</v>
      </c>
      <c r="D16" s="106"/>
      <c r="E16" s="104"/>
    </row>
    <row r="17" spans="1:5" ht="15">
      <c r="A17" s="71">
        <v>8</v>
      </c>
      <c r="B17" s="105" t="s">
        <v>199</v>
      </c>
      <c r="C17" s="522">
        <v>5126924.3300000019</v>
      </c>
      <c r="D17" s="106"/>
      <c r="E17" s="104"/>
    </row>
    <row r="18" spans="1:5" ht="15">
      <c r="A18" s="71">
        <v>9</v>
      </c>
      <c r="B18" s="105" t="s">
        <v>44</v>
      </c>
      <c r="C18" s="522">
        <v>0</v>
      </c>
      <c r="D18" s="106"/>
      <c r="E18" s="104"/>
    </row>
    <row r="19" spans="1:5" ht="15">
      <c r="A19" s="71">
        <v>9.1</v>
      </c>
      <c r="B19" s="109" t="s">
        <v>88</v>
      </c>
      <c r="C19" s="523">
        <v>0</v>
      </c>
      <c r="D19" s="106"/>
      <c r="E19" s="104"/>
    </row>
    <row r="20" spans="1:5" ht="15">
      <c r="A20" s="71">
        <v>9.1999999999999993</v>
      </c>
      <c r="B20" s="109" t="s">
        <v>89</v>
      </c>
      <c r="C20" s="523">
        <v>0</v>
      </c>
      <c r="D20" s="106"/>
      <c r="E20" s="104"/>
    </row>
    <row r="21" spans="1:5" ht="15">
      <c r="A21" s="71">
        <v>9.3000000000000007</v>
      </c>
      <c r="B21" s="109" t="s">
        <v>268</v>
      </c>
      <c r="C21" s="523">
        <v>0</v>
      </c>
      <c r="D21" s="106"/>
      <c r="E21" s="104"/>
    </row>
    <row r="22" spans="1:5" ht="15">
      <c r="A22" s="71">
        <v>10</v>
      </c>
      <c r="B22" s="105" t="s">
        <v>45</v>
      </c>
      <c r="C22" s="522">
        <v>47013183.240000017</v>
      </c>
      <c r="D22" s="106"/>
      <c r="E22" s="104"/>
    </row>
    <row r="23" spans="1:5" ht="15">
      <c r="A23" s="71">
        <v>10.1</v>
      </c>
      <c r="B23" s="109" t="s">
        <v>90</v>
      </c>
      <c r="C23" s="522">
        <v>24383047</v>
      </c>
      <c r="D23" s="110" t="s">
        <v>92</v>
      </c>
      <c r="E23" s="115"/>
    </row>
    <row r="24" spans="1:5" ht="15">
      <c r="A24" s="71">
        <v>11</v>
      </c>
      <c r="B24" s="111" t="s">
        <v>46</v>
      </c>
      <c r="C24" s="525">
        <v>9806283.1634</v>
      </c>
      <c r="D24" s="112"/>
      <c r="E24" s="104"/>
    </row>
    <row r="25" spans="1:5" ht="15">
      <c r="A25" s="71">
        <v>12</v>
      </c>
      <c r="B25" s="113" t="s">
        <v>47</v>
      </c>
      <c r="C25" s="526">
        <f>SUM(C6:C10,C15:C18,C22,C24)</f>
        <v>1503728359.5533056</v>
      </c>
      <c r="D25" s="114"/>
      <c r="E25" s="104"/>
    </row>
    <row r="26" spans="1:5" ht="15">
      <c r="A26" s="71">
        <v>13</v>
      </c>
      <c r="B26" s="105" t="s">
        <v>49</v>
      </c>
      <c r="C26" s="527">
        <v>53451.51</v>
      </c>
      <c r="D26" s="116"/>
      <c r="E26" s="104"/>
    </row>
    <row r="27" spans="1:5" ht="15">
      <c r="A27" s="71">
        <v>14</v>
      </c>
      <c r="B27" s="105" t="s">
        <v>50</v>
      </c>
      <c r="C27" s="522">
        <v>242123504.26002365</v>
      </c>
      <c r="D27" s="106"/>
      <c r="E27" s="104"/>
    </row>
    <row r="28" spans="1:5" ht="15">
      <c r="A28" s="71">
        <v>15</v>
      </c>
      <c r="B28" s="105" t="s">
        <v>51</v>
      </c>
      <c r="C28" s="522">
        <v>228574255.92999989</v>
      </c>
      <c r="D28" s="106"/>
      <c r="E28" s="104"/>
    </row>
    <row r="29" spans="1:5" ht="15">
      <c r="A29" s="71">
        <v>16</v>
      </c>
      <c r="B29" s="105" t="s">
        <v>52</v>
      </c>
      <c r="C29" s="522">
        <v>481294940.86999977</v>
      </c>
      <c r="D29" s="106"/>
      <c r="E29" s="104"/>
    </row>
    <row r="30" spans="1:5" ht="15">
      <c r="A30" s="71">
        <v>17</v>
      </c>
      <c r="B30" s="105" t="s">
        <v>53</v>
      </c>
      <c r="C30" s="522">
        <v>17563000</v>
      </c>
      <c r="D30" s="106"/>
      <c r="E30" s="104"/>
    </row>
    <row r="31" spans="1:5" ht="15">
      <c r="A31" s="71">
        <v>18</v>
      </c>
      <c r="B31" s="105" t="s">
        <v>54</v>
      </c>
      <c r="C31" s="522">
        <v>253450566.03</v>
      </c>
      <c r="D31" s="106"/>
      <c r="E31" s="104"/>
    </row>
    <row r="32" spans="1:5" ht="15">
      <c r="A32" s="71">
        <v>19</v>
      </c>
      <c r="B32" s="105" t="s">
        <v>55</v>
      </c>
      <c r="C32" s="522">
        <v>6999898.4600000018</v>
      </c>
      <c r="D32" s="106"/>
      <c r="E32" s="104"/>
    </row>
    <row r="33" spans="1:5" ht="15">
      <c r="A33" s="71">
        <v>20</v>
      </c>
      <c r="B33" s="105" t="s">
        <v>56</v>
      </c>
      <c r="C33" s="522">
        <v>32617870.13000001</v>
      </c>
      <c r="D33" s="106"/>
      <c r="E33" s="104"/>
    </row>
    <row r="34" spans="1:5" ht="15">
      <c r="A34" s="71">
        <v>20.100000000000001</v>
      </c>
      <c r="B34" s="111"/>
      <c r="C34" s="525">
        <v>839306.61999999988</v>
      </c>
      <c r="D34" s="112"/>
      <c r="E34" s="115"/>
    </row>
    <row r="35" spans="1:5" ht="15">
      <c r="A35" s="71">
        <v>21</v>
      </c>
      <c r="B35" s="111" t="s">
        <v>57</v>
      </c>
      <c r="C35" s="525">
        <v>57692053.310000002</v>
      </c>
      <c r="D35" s="112"/>
      <c r="E35" s="104"/>
    </row>
    <row r="36" spans="1:5" ht="15">
      <c r="A36" s="71">
        <v>21.1</v>
      </c>
      <c r="B36" s="117" t="s">
        <v>91</v>
      </c>
      <c r="C36" s="528">
        <v>34503594.039999999</v>
      </c>
      <c r="D36" s="118"/>
      <c r="E36" s="104"/>
    </row>
    <row r="37" spans="1:5" ht="15">
      <c r="A37" s="71">
        <v>22</v>
      </c>
      <c r="B37" s="113" t="s">
        <v>58</v>
      </c>
      <c r="C37" s="526">
        <f>SUM(C26:C35)</f>
        <v>1321208847.1200233</v>
      </c>
      <c r="D37" s="114"/>
      <c r="E37" s="104"/>
    </row>
    <row r="38" spans="1:5" ht="15">
      <c r="A38" s="71">
        <v>23</v>
      </c>
      <c r="B38" s="111" t="s">
        <v>60</v>
      </c>
      <c r="C38" s="522">
        <v>121372000</v>
      </c>
      <c r="D38" s="106"/>
      <c r="E38" s="104"/>
    </row>
    <row r="39" spans="1:5" ht="15">
      <c r="A39" s="71">
        <v>24</v>
      </c>
      <c r="B39" s="111" t="s">
        <v>61</v>
      </c>
      <c r="C39" s="522">
        <v>0</v>
      </c>
      <c r="D39" s="106"/>
      <c r="E39" s="104"/>
    </row>
    <row r="40" spans="1:5" ht="15">
      <c r="A40" s="71">
        <v>25</v>
      </c>
      <c r="B40" s="111" t="s">
        <v>62</v>
      </c>
      <c r="C40" s="522">
        <v>0</v>
      </c>
      <c r="D40" s="106"/>
      <c r="E40" s="104"/>
    </row>
    <row r="41" spans="1:5" ht="15">
      <c r="A41" s="71">
        <v>26</v>
      </c>
      <c r="B41" s="111" t="s">
        <v>63</v>
      </c>
      <c r="C41" s="522">
        <v>0</v>
      </c>
      <c r="D41" s="106"/>
      <c r="E41" s="104"/>
    </row>
    <row r="42" spans="1:5" ht="15">
      <c r="A42" s="71">
        <v>27</v>
      </c>
      <c r="B42" s="111" t="s">
        <v>64</v>
      </c>
      <c r="C42" s="522">
        <v>0</v>
      </c>
      <c r="D42" s="106"/>
      <c r="E42" s="115"/>
    </row>
    <row r="43" spans="1:5" ht="15">
      <c r="A43" s="71">
        <v>28</v>
      </c>
      <c r="B43" s="111" t="s">
        <v>65</v>
      </c>
      <c r="C43" s="522">
        <v>61986819.089999996</v>
      </c>
      <c r="D43" s="106"/>
    </row>
    <row r="44" spans="1:5" ht="15">
      <c r="A44" s="71">
        <v>29</v>
      </c>
      <c r="B44" s="111" t="s">
        <v>66</v>
      </c>
      <c r="C44" s="522">
        <v>0</v>
      </c>
      <c r="D44" s="106"/>
    </row>
    <row r="45" spans="1:5" ht="15.75" thickBot="1">
      <c r="A45" s="119">
        <v>30</v>
      </c>
      <c r="B45" s="120" t="s">
        <v>266</v>
      </c>
      <c r="C45" s="529">
        <f>SUM(C38:C44)</f>
        <v>183358819.09</v>
      </c>
      <c r="D45" s="12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X12" sqref="X12"/>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0" bestFit="1" customWidth="1"/>
    <col min="17" max="17" width="14.7109375" style="30" customWidth="1"/>
    <col min="18" max="18" width="13" style="30" bestFit="1" customWidth="1"/>
    <col min="19" max="19" width="34.85546875" style="30" customWidth="1"/>
    <col min="20" max="16384" width="9.140625" style="30"/>
  </cols>
  <sheetData>
    <row r="1" spans="1:19">
      <c r="A1" s="2" t="s">
        <v>30</v>
      </c>
      <c r="B1" s="3" t="str">
        <f>'Info '!C2</f>
        <v>Terabank</v>
      </c>
    </row>
    <row r="2" spans="1:19">
      <c r="A2" s="2" t="s">
        <v>31</v>
      </c>
      <c r="B2" s="340">
        <f>'3.PL'!C2</f>
        <v>44926</v>
      </c>
    </row>
    <row r="4" spans="1:19" ht="26.25" thickBot="1">
      <c r="A4" s="4" t="s">
        <v>249</v>
      </c>
      <c r="B4" s="227" t="s">
        <v>375</v>
      </c>
    </row>
    <row r="5" spans="1:19" s="219" customFormat="1">
      <c r="A5" s="214"/>
      <c r="B5" s="215"/>
      <c r="C5" s="216" t="s">
        <v>0</v>
      </c>
      <c r="D5" s="216" t="s">
        <v>1</v>
      </c>
      <c r="E5" s="216" t="s">
        <v>2</v>
      </c>
      <c r="F5" s="216" t="s">
        <v>3</v>
      </c>
      <c r="G5" s="216" t="s">
        <v>4</v>
      </c>
      <c r="H5" s="216" t="s">
        <v>5</v>
      </c>
      <c r="I5" s="216" t="s">
        <v>8</v>
      </c>
      <c r="J5" s="216" t="s">
        <v>9</v>
      </c>
      <c r="K5" s="216" t="s">
        <v>10</v>
      </c>
      <c r="L5" s="216" t="s">
        <v>11</v>
      </c>
      <c r="M5" s="216" t="s">
        <v>12</v>
      </c>
      <c r="N5" s="216" t="s">
        <v>13</v>
      </c>
      <c r="O5" s="216" t="s">
        <v>358</v>
      </c>
      <c r="P5" s="216" t="s">
        <v>359</v>
      </c>
      <c r="Q5" s="216" t="s">
        <v>360</v>
      </c>
      <c r="R5" s="217" t="s">
        <v>361</v>
      </c>
      <c r="S5" s="218" t="s">
        <v>362</v>
      </c>
    </row>
    <row r="6" spans="1:19" s="219" customFormat="1" ht="99" customHeight="1">
      <c r="A6" s="220"/>
      <c r="B6" s="653" t="s">
        <v>363</v>
      </c>
      <c r="C6" s="649">
        <v>0</v>
      </c>
      <c r="D6" s="650"/>
      <c r="E6" s="649">
        <v>0.2</v>
      </c>
      <c r="F6" s="650"/>
      <c r="G6" s="649">
        <v>0.35</v>
      </c>
      <c r="H6" s="650"/>
      <c r="I6" s="649">
        <v>0.5</v>
      </c>
      <c r="J6" s="650"/>
      <c r="K6" s="649">
        <v>0.75</v>
      </c>
      <c r="L6" s="650"/>
      <c r="M6" s="649">
        <v>1</v>
      </c>
      <c r="N6" s="650"/>
      <c r="O6" s="649">
        <v>1.5</v>
      </c>
      <c r="P6" s="650"/>
      <c r="Q6" s="649">
        <v>2.5</v>
      </c>
      <c r="R6" s="650"/>
      <c r="S6" s="651" t="s">
        <v>248</v>
      </c>
    </row>
    <row r="7" spans="1:19" s="219" customFormat="1" ht="30.75" customHeight="1">
      <c r="A7" s="220"/>
      <c r="B7" s="654"/>
      <c r="C7" s="210" t="s">
        <v>251</v>
      </c>
      <c r="D7" s="210" t="s">
        <v>250</v>
      </c>
      <c r="E7" s="210" t="s">
        <v>251</v>
      </c>
      <c r="F7" s="210" t="s">
        <v>250</v>
      </c>
      <c r="G7" s="210" t="s">
        <v>251</v>
      </c>
      <c r="H7" s="210" t="s">
        <v>250</v>
      </c>
      <c r="I7" s="210" t="s">
        <v>251</v>
      </c>
      <c r="J7" s="210" t="s">
        <v>250</v>
      </c>
      <c r="K7" s="210" t="s">
        <v>251</v>
      </c>
      <c r="L7" s="210" t="s">
        <v>250</v>
      </c>
      <c r="M7" s="210" t="s">
        <v>251</v>
      </c>
      <c r="N7" s="210" t="s">
        <v>250</v>
      </c>
      <c r="O7" s="210" t="s">
        <v>251</v>
      </c>
      <c r="P7" s="210" t="s">
        <v>250</v>
      </c>
      <c r="Q7" s="210" t="s">
        <v>251</v>
      </c>
      <c r="R7" s="210" t="s">
        <v>250</v>
      </c>
      <c r="S7" s="652"/>
    </row>
    <row r="8" spans="1:19">
      <c r="A8" s="122">
        <v>1</v>
      </c>
      <c r="B8" s="1" t="s">
        <v>96</v>
      </c>
      <c r="C8" s="532">
        <v>179698825.52000001</v>
      </c>
      <c r="D8" s="532">
        <v>0</v>
      </c>
      <c r="E8" s="532">
        <v>0</v>
      </c>
      <c r="F8" s="533">
        <v>0</v>
      </c>
      <c r="G8" s="532">
        <v>0</v>
      </c>
      <c r="H8" s="532">
        <v>0</v>
      </c>
      <c r="I8" s="532">
        <v>0</v>
      </c>
      <c r="J8" s="532">
        <v>0</v>
      </c>
      <c r="K8" s="532">
        <v>0</v>
      </c>
      <c r="L8" s="532">
        <v>0</v>
      </c>
      <c r="M8" s="532">
        <v>118772622.98</v>
      </c>
      <c r="N8" s="532">
        <v>0</v>
      </c>
      <c r="O8" s="532">
        <v>0</v>
      </c>
      <c r="P8" s="532">
        <v>0</v>
      </c>
      <c r="Q8" s="532">
        <v>0</v>
      </c>
      <c r="R8" s="533">
        <v>0</v>
      </c>
      <c r="S8" s="534">
        <f>$C$6*SUM(C8:D8)+$E$6*SUM(E8:F8)+$G$6*SUM(G8:H8)+$I$6*SUM(I8:J8)+$K$6*SUM(K8:L8)+$M$6*SUM(M8:N8)+$O$6*SUM(O8:P8)+$Q$6*SUM(Q8:R8)</f>
        <v>118772622.98</v>
      </c>
    </row>
    <row r="9" spans="1:19">
      <c r="A9" s="122">
        <v>2</v>
      </c>
      <c r="B9" s="1" t="s">
        <v>97</v>
      </c>
      <c r="C9" s="532">
        <v>0</v>
      </c>
      <c r="D9" s="532">
        <v>0</v>
      </c>
      <c r="E9" s="532">
        <v>0</v>
      </c>
      <c r="F9" s="532">
        <v>0</v>
      </c>
      <c r="G9" s="532">
        <v>0</v>
      </c>
      <c r="H9" s="532">
        <v>0</v>
      </c>
      <c r="I9" s="532">
        <v>0</v>
      </c>
      <c r="J9" s="532">
        <v>0</v>
      </c>
      <c r="K9" s="532">
        <v>0</v>
      </c>
      <c r="L9" s="532">
        <v>0</v>
      </c>
      <c r="M9" s="532">
        <v>0</v>
      </c>
      <c r="N9" s="532">
        <v>0</v>
      </c>
      <c r="O9" s="532">
        <v>0</v>
      </c>
      <c r="P9" s="532">
        <v>0</v>
      </c>
      <c r="Q9" s="532">
        <v>0</v>
      </c>
      <c r="R9" s="533">
        <v>0</v>
      </c>
      <c r="S9" s="534">
        <f t="shared" ref="S9:S21" si="0">$C$6*SUM(C9:D9)+$E$6*SUM(E9:F9)+$G$6*SUM(G9:H9)+$I$6*SUM(I9:J9)+$K$6*SUM(K9:L9)+$M$6*SUM(M9:N9)+$O$6*SUM(O9:P9)+$Q$6*SUM(Q9:R9)</f>
        <v>0</v>
      </c>
    </row>
    <row r="10" spans="1:19">
      <c r="A10" s="122">
        <v>3</v>
      </c>
      <c r="B10" s="1" t="s">
        <v>269</v>
      </c>
      <c r="C10" s="532">
        <v>0</v>
      </c>
      <c r="D10" s="532">
        <v>0</v>
      </c>
      <c r="E10" s="532">
        <v>0</v>
      </c>
      <c r="F10" s="532">
        <v>0</v>
      </c>
      <c r="G10" s="532">
        <v>0</v>
      </c>
      <c r="H10" s="532">
        <v>0</v>
      </c>
      <c r="I10" s="532">
        <v>0</v>
      </c>
      <c r="J10" s="532">
        <v>0</v>
      </c>
      <c r="K10" s="532">
        <v>0</v>
      </c>
      <c r="L10" s="532">
        <v>0</v>
      </c>
      <c r="M10" s="532">
        <v>0</v>
      </c>
      <c r="N10" s="532">
        <v>0</v>
      </c>
      <c r="O10" s="532">
        <v>0</v>
      </c>
      <c r="P10" s="532">
        <v>0</v>
      </c>
      <c r="Q10" s="532">
        <v>0</v>
      </c>
      <c r="R10" s="533">
        <v>0</v>
      </c>
      <c r="S10" s="534">
        <f t="shared" si="0"/>
        <v>0</v>
      </c>
    </row>
    <row r="11" spans="1:19">
      <c r="A11" s="122">
        <v>4</v>
      </c>
      <c r="B11" s="1" t="s">
        <v>98</v>
      </c>
      <c r="C11" s="532">
        <v>0</v>
      </c>
      <c r="D11" s="532">
        <v>0</v>
      </c>
      <c r="E11" s="532">
        <v>0</v>
      </c>
      <c r="F11" s="532">
        <v>0</v>
      </c>
      <c r="G11" s="532">
        <v>0</v>
      </c>
      <c r="H11" s="532">
        <v>0</v>
      </c>
      <c r="I11" s="532">
        <v>0</v>
      </c>
      <c r="J11" s="532">
        <v>0</v>
      </c>
      <c r="K11" s="532">
        <v>0</v>
      </c>
      <c r="L11" s="532">
        <v>0</v>
      </c>
      <c r="M11" s="532">
        <v>0</v>
      </c>
      <c r="N11" s="532">
        <v>0</v>
      </c>
      <c r="O11" s="532">
        <v>0</v>
      </c>
      <c r="P11" s="532">
        <v>0</v>
      </c>
      <c r="Q11" s="532">
        <v>0</v>
      </c>
      <c r="R11" s="533">
        <v>0</v>
      </c>
      <c r="S11" s="534">
        <f t="shared" si="0"/>
        <v>0</v>
      </c>
    </row>
    <row r="12" spans="1:19">
      <c r="A12" s="122">
        <v>5</v>
      </c>
      <c r="B12" s="1" t="s">
        <v>99</v>
      </c>
      <c r="C12" s="532">
        <v>0</v>
      </c>
      <c r="D12" s="532">
        <v>0</v>
      </c>
      <c r="E12" s="532">
        <v>0</v>
      </c>
      <c r="F12" s="532">
        <v>0</v>
      </c>
      <c r="G12" s="532">
        <v>0</v>
      </c>
      <c r="H12" s="532">
        <v>0</v>
      </c>
      <c r="I12" s="532">
        <v>0</v>
      </c>
      <c r="J12" s="532">
        <v>0</v>
      </c>
      <c r="K12" s="532">
        <v>0</v>
      </c>
      <c r="L12" s="532">
        <v>0</v>
      </c>
      <c r="M12" s="532">
        <v>0</v>
      </c>
      <c r="N12" s="532">
        <v>0</v>
      </c>
      <c r="O12" s="532">
        <v>0</v>
      </c>
      <c r="P12" s="532">
        <v>0</v>
      </c>
      <c r="Q12" s="532">
        <v>0</v>
      </c>
      <c r="R12" s="533">
        <v>0</v>
      </c>
      <c r="S12" s="534">
        <f t="shared" si="0"/>
        <v>0</v>
      </c>
    </row>
    <row r="13" spans="1:19">
      <c r="A13" s="122">
        <v>6</v>
      </c>
      <c r="B13" s="1" t="s">
        <v>100</v>
      </c>
      <c r="C13" s="532">
        <v>0</v>
      </c>
      <c r="D13" s="532">
        <v>0</v>
      </c>
      <c r="E13" s="532">
        <v>3552819.1599999997</v>
      </c>
      <c r="F13" s="532">
        <v>0</v>
      </c>
      <c r="G13" s="532">
        <v>0</v>
      </c>
      <c r="H13" s="532">
        <v>0</v>
      </c>
      <c r="I13" s="532">
        <v>52594211.240000002</v>
      </c>
      <c r="J13" s="532">
        <v>0</v>
      </c>
      <c r="K13" s="532">
        <v>0</v>
      </c>
      <c r="L13" s="532">
        <v>0</v>
      </c>
      <c r="M13" s="532">
        <v>3036604.79</v>
      </c>
      <c r="N13" s="532">
        <v>0</v>
      </c>
      <c r="O13" s="532">
        <v>0</v>
      </c>
      <c r="P13" s="532">
        <v>0</v>
      </c>
      <c r="Q13" s="532">
        <v>0</v>
      </c>
      <c r="R13" s="533">
        <v>0</v>
      </c>
      <c r="S13" s="534">
        <f t="shared" si="0"/>
        <v>30044274.241999999</v>
      </c>
    </row>
    <row r="14" spans="1:19">
      <c r="A14" s="122">
        <v>7</v>
      </c>
      <c r="B14" s="1" t="s">
        <v>101</v>
      </c>
      <c r="C14" s="532">
        <v>0</v>
      </c>
      <c r="D14" s="532">
        <v>0</v>
      </c>
      <c r="E14" s="532">
        <v>0</v>
      </c>
      <c r="F14" s="532">
        <v>0</v>
      </c>
      <c r="G14" s="532">
        <v>0</v>
      </c>
      <c r="H14" s="532">
        <v>0</v>
      </c>
      <c r="I14" s="532">
        <v>0</v>
      </c>
      <c r="J14" s="532">
        <v>0</v>
      </c>
      <c r="K14" s="532">
        <v>0</v>
      </c>
      <c r="L14" s="532">
        <v>0</v>
      </c>
      <c r="M14" s="532">
        <v>516342105.84124601</v>
      </c>
      <c r="N14" s="532">
        <v>29707471.295999996</v>
      </c>
      <c r="O14" s="532">
        <v>0</v>
      </c>
      <c r="P14" s="532">
        <v>0</v>
      </c>
      <c r="Q14" s="532">
        <v>0</v>
      </c>
      <c r="R14" s="533">
        <v>0</v>
      </c>
      <c r="S14" s="534">
        <f t="shared" si="0"/>
        <v>546049577.13724601</v>
      </c>
    </row>
    <row r="15" spans="1:19">
      <c r="A15" s="122">
        <v>8</v>
      </c>
      <c r="B15" s="1" t="s">
        <v>102</v>
      </c>
      <c r="C15" s="532">
        <v>0</v>
      </c>
      <c r="D15" s="532">
        <v>0</v>
      </c>
      <c r="E15" s="532">
        <v>0</v>
      </c>
      <c r="F15" s="532">
        <v>0</v>
      </c>
      <c r="G15" s="532">
        <v>0</v>
      </c>
      <c r="H15" s="532">
        <v>0</v>
      </c>
      <c r="I15" s="532">
        <v>0</v>
      </c>
      <c r="J15" s="532">
        <v>0</v>
      </c>
      <c r="K15" s="532">
        <v>364525511.81976563</v>
      </c>
      <c r="L15" s="532">
        <v>10560957.458000002</v>
      </c>
      <c r="M15" s="532">
        <v>0</v>
      </c>
      <c r="N15" s="532">
        <v>0</v>
      </c>
      <c r="O15" s="532">
        <v>0</v>
      </c>
      <c r="P15" s="532">
        <v>0</v>
      </c>
      <c r="Q15" s="532">
        <v>0</v>
      </c>
      <c r="R15" s="533">
        <v>0</v>
      </c>
      <c r="S15" s="534">
        <f t="shared" si="0"/>
        <v>281314851.95832419</v>
      </c>
    </row>
    <row r="16" spans="1:19">
      <c r="A16" s="122">
        <v>9</v>
      </c>
      <c r="B16" s="1" t="s">
        <v>103</v>
      </c>
      <c r="C16" s="532">
        <v>0</v>
      </c>
      <c r="D16" s="532">
        <v>0</v>
      </c>
      <c r="E16" s="532">
        <v>0</v>
      </c>
      <c r="F16" s="532">
        <v>0</v>
      </c>
      <c r="G16" s="532">
        <v>105350475.83805889</v>
      </c>
      <c r="H16" s="532">
        <v>736789.39500000014</v>
      </c>
      <c r="I16" s="532">
        <v>0</v>
      </c>
      <c r="J16" s="532">
        <v>0</v>
      </c>
      <c r="K16" s="532">
        <v>0</v>
      </c>
      <c r="L16" s="532">
        <v>0</v>
      </c>
      <c r="M16" s="532">
        <v>0</v>
      </c>
      <c r="N16" s="532">
        <v>0</v>
      </c>
      <c r="O16" s="532">
        <v>0</v>
      </c>
      <c r="P16" s="532">
        <v>0</v>
      </c>
      <c r="Q16" s="532">
        <v>0</v>
      </c>
      <c r="R16" s="533">
        <v>0</v>
      </c>
      <c r="S16" s="534">
        <f t="shared" si="0"/>
        <v>37130542.83157061</v>
      </c>
    </row>
    <row r="17" spans="1:19">
      <c r="A17" s="122">
        <v>10</v>
      </c>
      <c r="B17" s="1" t="s">
        <v>104</v>
      </c>
      <c r="C17" s="532">
        <v>0</v>
      </c>
      <c r="D17" s="532">
        <v>0</v>
      </c>
      <c r="E17" s="532">
        <v>0</v>
      </c>
      <c r="F17" s="532">
        <v>0</v>
      </c>
      <c r="G17" s="532">
        <v>0</v>
      </c>
      <c r="H17" s="532">
        <v>0</v>
      </c>
      <c r="I17" s="532">
        <v>1866225.6770937508</v>
      </c>
      <c r="J17" s="532">
        <v>0</v>
      </c>
      <c r="K17" s="532">
        <v>0</v>
      </c>
      <c r="L17" s="532">
        <v>0</v>
      </c>
      <c r="M17" s="532">
        <v>8833615.0625781976</v>
      </c>
      <c r="N17" s="532">
        <v>0</v>
      </c>
      <c r="O17" s="532">
        <v>893946.46530112624</v>
      </c>
      <c r="P17" s="532">
        <v>0</v>
      </c>
      <c r="Q17" s="532">
        <v>0</v>
      </c>
      <c r="R17" s="533">
        <v>0</v>
      </c>
      <c r="S17" s="534">
        <f t="shared" si="0"/>
        <v>11107647.599076763</v>
      </c>
    </row>
    <row r="18" spans="1:19">
      <c r="A18" s="122">
        <v>11</v>
      </c>
      <c r="B18" s="1" t="s">
        <v>105</v>
      </c>
      <c r="C18" s="532">
        <v>0</v>
      </c>
      <c r="D18" s="532">
        <v>0</v>
      </c>
      <c r="E18" s="532">
        <v>0</v>
      </c>
      <c r="F18" s="532">
        <v>0</v>
      </c>
      <c r="G18" s="532">
        <v>0</v>
      </c>
      <c r="H18" s="532">
        <v>0</v>
      </c>
      <c r="I18" s="532">
        <v>0</v>
      </c>
      <c r="J18" s="532">
        <v>0</v>
      </c>
      <c r="K18" s="532">
        <v>0</v>
      </c>
      <c r="L18" s="532">
        <v>0</v>
      </c>
      <c r="M18" s="532">
        <v>37566801.102631763</v>
      </c>
      <c r="N18" s="532">
        <v>0</v>
      </c>
      <c r="O18" s="532">
        <v>32150126.683319233</v>
      </c>
      <c r="P18" s="532">
        <v>0</v>
      </c>
      <c r="Q18" s="532">
        <v>0</v>
      </c>
      <c r="R18" s="533">
        <v>0</v>
      </c>
      <c r="S18" s="534">
        <f t="shared" si="0"/>
        <v>85791991.127610609</v>
      </c>
    </row>
    <row r="19" spans="1:19">
      <c r="A19" s="122">
        <v>12</v>
      </c>
      <c r="B19" s="1" t="s">
        <v>106</v>
      </c>
      <c r="C19" s="532">
        <v>0</v>
      </c>
      <c r="D19" s="532">
        <v>0</v>
      </c>
      <c r="E19" s="532">
        <v>0</v>
      </c>
      <c r="F19" s="532">
        <v>0</v>
      </c>
      <c r="G19" s="532">
        <v>0</v>
      </c>
      <c r="H19" s="532">
        <v>0</v>
      </c>
      <c r="I19" s="532">
        <v>0</v>
      </c>
      <c r="J19" s="532">
        <v>0</v>
      </c>
      <c r="K19" s="532">
        <v>0</v>
      </c>
      <c r="L19" s="532">
        <v>0</v>
      </c>
      <c r="M19" s="532">
        <v>0</v>
      </c>
      <c r="N19" s="532">
        <v>0</v>
      </c>
      <c r="O19" s="532">
        <v>0</v>
      </c>
      <c r="P19" s="532">
        <v>0</v>
      </c>
      <c r="Q19" s="532">
        <v>0</v>
      </c>
      <c r="R19" s="533">
        <v>0</v>
      </c>
      <c r="S19" s="534">
        <f t="shared" si="0"/>
        <v>0</v>
      </c>
    </row>
    <row r="20" spans="1:19">
      <c r="A20" s="122">
        <v>13</v>
      </c>
      <c r="B20" s="1" t="s">
        <v>247</v>
      </c>
      <c r="C20" s="532">
        <v>0</v>
      </c>
      <c r="D20" s="532">
        <v>0</v>
      </c>
      <c r="E20" s="532">
        <v>0</v>
      </c>
      <c r="F20" s="532">
        <v>0</v>
      </c>
      <c r="G20" s="532">
        <v>0</v>
      </c>
      <c r="H20" s="532">
        <v>0</v>
      </c>
      <c r="I20" s="532">
        <v>0</v>
      </c>
      <c r="J20" s="532">
        <v>0</v>
      </c>
      <c r="K20" s="532">
        <v>0</v>
      </c>
      <c r="L20" s="532">
        <v>0</v>
      </c>
      <c r="M20" s="532">
        <v>0</v>
      </c>
      <c r="N20" s="532">
        <v>0</v>
      </c>
      <c r="O20" s="532">
        <v>0</v>
      </c>
      <c r="P20" s="532">
        <v>0</v>
      </c>
      <c r="Q20" s="532">
        <v>0</v>
      </c>
      <c r="R20" s="533">
        <v>0</v>
      </c>
      <c r="S20" s="534">
        <f t="shared" si="0"/>
        <v>0</v>
      </c>
    </row>
    <row r="21" spans="1:19">
      <c r="A21" s="122">
        <v>14</v>
      </c>
      <c r="B21" s="1" t="s">
        <v>108</v>
      </c>
      <c r="C21" s="532">
        <v>38146762.319909826</v>
      </c>
      <c r="D21" s="532">
        <v>0</v>
      </c>
      <c r="E21" s="532">
        <v>808843.8</v>
      </c>
      <c r="F21" s="532">
        <v>0</v>
      </c>
      <c r="G21" s="532">
        <v>0</v>
      </c>
      <c r="H21" s="532">
        <v>0</v>
      </c>
      <c r="I21" s="532">
        <v>0</v>
      </c>
      <c r="J21" s="532">
        <v>0</v>
      </c>
      <c r="K21" s="532">
        <v>0</v>
      </c>
      <c r="L21" s="532">
        <v>0</v>
      </c>
      <c r="M21" s="532">
        <v>33940857.100000039</v>
      </c>
      <c r="N21" s="532">
        <v>0</v>
      </c>
      <c r="O21" s="532">
        <v>0</v>
      </c>
      <c r="P21" s="532">
        <v>0</v>
      </c>
      <c r="Q21" s="532">
        <v>0</v>
      </c>
      <c r="R21" s="533">
        <v>0</v>
      </c>
      <c r="S21" s="534">
        <f t="shared" si="0"/>
        <v>34102625.860000037</v>
      </c>
    </row>
    <row r="22" spans="1:19" ht="13.5" thickBot="1">
      <c r="A22" s="123"/>
      <c r="B22" s="124" t="s">
        <v>109</v>
      </c>
      <c r="C22" s="225">
        <f>SUM(C8:C21)</f>
        <v>217845587.83990985</v>
      </c>
      <c r="D22" s="225">
        <f t="shared" ref="D22:S22" si="1">SUM(D8:D21)</f>
        <v>0</v>
      </c>
      <c r="E22" s="225">
        <f t="shared" si="1"/>
        <v>4361662.96</v>
      </c>
      <c r="F22" s="225">
        <f t="shared" si="1"/>
        <v>0</v>
      </c>
      <c r="G22" s="225">
        <f t="shared" si="1"/>
        <v>105350475.83805889</v>
      </c>
      <c r="H22" s="225">
        <f t="shared" si="1"/>
        <v>736789.39500000014</v>
      </c>
      <c r="I22" s="225">
        <f t="shared" si="1"/>
        <v>54460436.917093754</v>
      </c>
      <c r="J22" s="225">
        <f t="shared" si="1"/>
        <v>0</v>
      </c>
      <c r="K22" s="225">
        <f t="shared" si="1"/>
        <v>364525511.81976563</v>
      </c>
      <c r="L22" s="225">
        <f t="shared" si="1"/>
        <v>10560957.458000002</v>
      </c>
      <c r="M22" s="225">
        <f t="shared" si="1"/>
        <v>718492606.87645602</v>
      </c>
      <c r="N22" s="225">
        <f t="shared" si="1"/>
        <v>29707471.295999996</v>
      </c>
      <c r="O22" s="225">
        <f t="shared" si="1"/>
        <v>33044073.14862036</v>
      </c>
      <c r="P22" s="225">
        <f t="shared" si="1"/>
        <v>0</v>
      </c>
      <c r="Q22" s="225">
        <f t="shared" si="1"/>
        <v>0</v>
      </c>
      <c r="R22" s="225">
        <f t="shared" si="1"/>
        <v>0</v>
      </c>
      <c r="S22" s="535">
        <f t="shared" si="1"/>
        <v>1144314133.7358284</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80" zoomScaleNormal="80" workbookViewId="0">
      <pane xSplit="2" ySplit="6" topLeftCell="S7" activePane="bottomRight" state="frozen"/>
      <selection activeCell="B9" sqref="B9"/>
      <selection pane="topRight" activeCell="B9" sqref="B9"/>
      <selection pane="bottomLeft" activeCell="B9" sqref="B9"/>
      <selection pane="bottomRight" activeCell="V13" sqref="V13"/>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0"/>
  </cols>
  <sheetData>
    <row r="1" spans="1:22">
      <c r="A1" s="2" t="s">
        <v>30</v>
      </c>
      <c r="B1" s="3" t="str">
        <f>'Info '!C2</f>
        <v>Terabank</v>
      </c>
    </row>
    <row r="2" spans="1:22">
      <c r="A2" s="2" t="s">
        <v>31</v>
      </c>
      <c r="B2" s="340">
        <f>'3.PL'!C2</f>
        <v>44926</v>
      </c>
    </row>
    <row r="4" spans="1:22" ht="13.5" thickBot="1">
      <c r="A4" s="4" t="s">
        <v>366</v>
      </c>
      <c r="B4" s="125" t="s">
        <v>95</v>
      </c>
      <c r="V4" s="31" t="s">
        <v>73</v>
      </c>
    </row>
    <row r="5" spans="1:22" ht="12.75" customHeight="1">
      <c r="A5" s="126"/>
      <c r="B5" s="127"/>
      <c r="C5" s="655" t="s">
        <v>277</v>
      </c>
      <c r="D5" s="656"/>
      <c r="E5" s="656"/>
      <c r="F5" s="656"/>
      <c r="G5" s="656"/>
      <c r="H5" s="656"/>
      <c r="I5" s="656"/>
      <c r="J5" s="656"/>
      <c r="K5" s="656"/>
      <c r="L5" s="657"/>
      <c r="M5" s="658" t="s">
        <v>278</v>
      </c>
      <c r="N5" s="659"/>
      <c r="O5" s="659"/>
      <c r="P5" s="659"/>
      <c r="Q5" s="659"/>
      <c r="R5" s="659"/>
      <c r="S5" s="660"/>
      <c r="T5" s="663" t="s">
        <v>364</v>
      </c>
      <c r="U5" s="663" t="s">
        <v>365</v>
      </c>
      <c r="V5" s="661" t="s">
        <v>121</v>
      </c>
    </row>
    <row r="6" spans="1:22" s="76" customFormat="1" ht="102">
      <c r="A6" s="74"/>
      <c r="B6" s="128"/>
      <c r="C6" s="129" t="s">
        <v>110</v>
      </c>
      <c r="D6" s="189" t="s">
        <v>111</v>
      </c>
      <c r="E6" s="148" t="s">
        <v>280</v>
      </c>
      <c r="F6" s="148" t="s">
        <v>281</v>
      </c>
      <c r="G6" s="189" t="s">
        <v>284</v>
      </c>
      <c r="H6" s="189" t="s">
        <v>279</v>
      </c>
      <c r="I6" s="189" t="s">
        <v>112</v>
      </c>
      <c r="J6" s="189" t="s">
        <v>113</v>
      </c>
      <c r="K6" s="130" t="s">
        <v>114</v>
      </c>
      <c r="L6" s="131" t="s">
        <v>115</v>
      </c>
      <c r="M6" s="129" t="s">
        <v>282</v>
      </c>
      <c r="N6" s="130" t="s">
        <v>116</v>
      </c>
      <c r="O6" s="130" t="s">
        <v>117</v>
      </c>
      <c r="P6" s="130" t="s">
        <v>118</v>
      </c>
      <c r="Q6" s="130" t="s">
        <v>119</v>
      </c>
      <c r="R6" s="130" t="s">
        <v>120</v>
      </c>
      <c r="S6" s="212" t="s">
        <v>283</v>
      </c>
      <c r="T6" s="664"/>
      <c r="U6" s="664"/>
      <c r="V6" s="662"/>
    </row>
    <row r="7" spans="1:22">
      <c r="A7" s="132">
        <v>1</v>
      </c>
      <c r="B7" s="1" t="s">
        <v>96</v>
      </c>
      <c r="C7" s="536">
        <v>0</v>
      </c>
      <c r="D7" s="532">
        <v>0</v>
      </c>
      <c r="E7" s="532">
        <v>0</v>
      </c>
      <c r="F7" s="532">
        <v>0</v>
      </c>
      <c r="G7" s="532">
        <v>0</v>
      </c>
      <c r="H7" s="532">
        <v>0</v>
      </c>
      <c r="I7" s="532">
        <v>0</v>
      </c>
      <c r="J7" s="532">
        <v>0</v>
      </c>
      <c r="K7" s="532">
        <v>0</v>
      </c>
      <c r="L7" s="537">
        <v>0</v>
      </c>
      <c r="M7" s="536">
        <v>0</v>
      </c>
      <c r="N7" s="532">
        <v>0</v>
      </c>
      <c r="O7" s="532">
        <v>0</v>
      </c>
      <c r="P7" s="532">
        <v>0</v>
      </c>
      <c r="Q7" s="532">
        <v>0</v>
      </c>
      <c r="R7" s="532">
        <v>0</v>
      </c>
      <c r="S7" s="537">
        <v>0</v>
      </c>
      <c r="T7" s="538">
        <v>0</v>
      </c>
      <c r="U7" s="539">
        <v>0</v>
      </c>
      <c r="V7" s="540">
        <f>SUM(C7:S7)</f>
        <v>0</v>
      </c>
    </row>
    <row r="8" spans="1:22">
      <c r="A8" s="132">
        <v>2</v>
      </c>
      <c r="B8" s="1" t="s">
        <v>97</v>
      </c>
      <c r="C8" s="536">
        <v>0</v>
      </c>
      <c r="D8" s="532">
        <v>0</v>
      </c>
      <c r="E8" s="532">
        <v>0</v>
      </c>
      <c r="F8" s="532">
        <v>0</v>
      </c>
      <c r="G8" s="532">
        <v>0</v>
      </c>
      <c r="H8" s="532">
        <v>0</v>
      </c>
      <c r="I8" s="532">
        <v>0</v>
      </c>
      <c r="J8" s="532">
        <v>0</v>
      </c>
      <c r="K8" s="532">
        <v>0</v>
      </c>
      <c r="L8" s="537">
        <v>0</v>
      </c>
      <c r="M8" s="536">
        <v>0</v>
      </c>
      <c r="N8" s="532">
        <v>0</v>
      </c>
      <c r="O8" s="532">
        <v>0</v>
      </c>
      <c r="P8" s="532">
        <v>0</v>
      </c>
      <c r="Q8" s="532">
        <v>0</v>
      </c>
      <c r="R8" s="532">
        <v>0</v>
      </c>
      <c r="S8" s="537">
        <v>0</v>
      </c>
      <c r="T8" s="539">
        <v>0</v>
      </c>
      <c r="U8" s="539">
        <v>0</v>
      </c>
      <c r="V8" s="540">
        <f t="shared" ref="V8:V20" si="0">SUM(C8:S8)</f>
        <v>0</v>
      </c>
    </row>
    <row r="9" spans="1:22">
      <c r="A9" s="132">
        <v>3</v>
      </c>
      <c r="B9" s="1" t="s">
        <v>270</v>
      </c>
      <c r="C9" s="536">
        <v>0</v>
      </c>
      <c r="D9" s="532">
        <v>0</v>
      </c>
      <c r="E9" s="532">
        <v>0</v>
      </c>
      <c r="F9" s="532">
        <v>0</v>
      </c>
      <c r="G9" s="532">
        <v>0</v>
      </c>
      <c r="H9" s="532">
        <v>0</v>
      </c>
      <c r="I9" s="532">
        <v>0</v>
      </c>
      <c r="J9" s="532">
        <v>0</v>
      </c>
      <c r="K9" s="532">
        <v>0</v>
      </c>
      <c r="L9" s="537">
        <v>0</v>
      </c>
      <c r="M9" s="536">
        <v>0</v>
      </c>
      <c r="N9" s="532">
        <v>0</v>
      </c>
      <c r="O9" s="532">
        <v>0</v>
      </c>
      <c r="P9" s="532">
        <v>0</v>
      </c>
      <c r="Q9" s="532">
        <v>0</v>
      </c>
      <c r="R9" s="532">
        <v>0</v>
      </c>
      <c r="S9" s="537">
        <v>0</v>
      </c>
      <c r="T9" s="539">
        <v>0</v>
      </c>
      <c r="U9" s="539">
        <v>0</v>
      </c>
      <c r="V9" s="540">
        <f>SUM(C9:S9)</f>
        <v>0</v>
      </c>
    </row>
    <row r="10" spans="1:22">
      <c r="A10" s="132">
        <v>4</v>
      </c>
      <c r="B10" s="1" t="s">
        <v>98</v>
      </c>
      <c r="C10" s="536">
        <v>0</v>
      </c>
      <c r="D10" s="532">
        <v>0</v>
      </c>
      <c r="E10" s="532">
        <v>0</v>
      </c>
      <c r="F10" s="532">
        <v>0</v>
      </c>
      <c r="G10" s="532">
        <v>0</v>
      </c>
      <c r="H10" s="532">
        <v>0</v>
      </c>
      <c r="I10" s="532">
        <v>0</v>
      </c>
      <c r="J10" s="532">
        <v>0</v>
      </c>
      <c r="K10" s="532">
        <v>0</v>
      </c>
      <c r="L10" s="537">
        <v>0</v>
      </c>
      <c r="M10" s="536">
        <v>0</v>
      </c>
      <c r="N10" s="532">
        <v>0</v>
      </c>
      <c r="O10" s="532">
        <v>0</v>
      </c>
      <c r="P10" s="532">
        <v>0</v>
      </c>
      <c r="Q10" s="532">
        <v>0</v>
      </c>
      <c r="R10" s="532">
        <v>0</v>
      </c>
      <c r="S10" s="537">
        <v>0</v>
      </c>
      <c r="T10" s="539">
        <v>0</v>
      </c>
      <c r="U10" s="539">
        <v>0</v>
      </c>
      <c r="V10" s="540">
        <f t="shared" si="0"/>
        <v>0</v>
      </c>
    </row>
    <row r="11" spans="1:22">
      <c r="A11" s="132">
        <v>5</v>
      </c>
      <c r="B11" s="1" t="s">
        <v>99</v>
      </c>
      <c r="C11" s="536">
        <v>0</v>
      </c>
      <c r="D11" s="532">
        <v>0</v>
      </c>
      <c r="E11" s="532">
        <v>0</v>
      </c>
      <c r="F11" s="532">
        <v>0</v>
      </c>
      <c r="G11" s="532">
        <v>0</v>
      </c>
      <c r="H11" s="532">
        <v>0</v>
      </c>
      <c r="I11" s="532">
        <v>0</v>
      </c>
      <c r="J11" s="532">
        <v>0</v>
      </c>
      <c r="K11" s="532">
        <v>0</v>
      </c>
      <c r="L11" s="537">
        <v>0</v>
      </c>
      <c r="M11" s="536">
        <v>0</v>
      </c>
      <c r="N11" s="532">
        <v>0</v>
      </c>
      <c r="O11" s="532">
        <v>0</v>
      </c>
      <c r="P11" s="532">
        <v>0</v>
      </c>
      <c r="Q11" s="532">
        <v>0</v>
      </c>
      <c r="R11" s="532">
        <v>0</v>
      </c>
      <c r="S11" s="537">
        <v>0</v>
      </c>
      <c r="T11" s="539">
        <v>0</v>
      </c>
      <c r="U11" s="539">
        <v>0</v>
      </c>
      <c r="V11" s="540">
        <f t="shared" si="0"/>
        <v>0</v>
      </c>
    </row>
    <row r="12" spans="1:22">
      <c r="A12" s="132">
        <v>6</v>
      </c>
      <c r="B12" s="1" t="s">
        <v>100</v>
      </c>
      <c r="C12" s="536">
        <v>0</v>
      </c>
      <c r="D12" s="532">
        <v>0</v>
      </c>
      <c r="E12" s="532">
        <v>0</v>
      </c>
      <c r="F12" s="532">
        <v>0</v>
      </c>
      <c r="G12" s="532">
        <v>0</v>
      </c>
      <c r="H12" s="532">
        <v>0</v>
      </c>
      <c r="I12" s="532">
        <v>0</v>
      </c>
      <c r="J12" s="532">
        <v>0</v>
      </c>
      <c r="K12" s="532">
        <v>0</v>
      </c>
      <c r="L12" s="537">
        <v>0</v>
      </c>
      <c r="M12" s="536">
        <v>0</v>
      </c>
      <c r="N12" s="532">
        <v>0</v>
      </c>
      <c r="O12" s="532">
        <v>0</v>
      </c>
      <c r="P12" s="532">
        <v>0</v>
      </c>
      <c r="Q12" s="532">
        <v>0</v>
      </c>
      <c r="R12" s="532">
        <v>0</v>
      </c>
      <c r="S12" s="537">
        <v>0</v>
      </c>
      <c r="T12" s="539">
        <v>0</v>
      </c>
      <c r="U12" s="539">
        <v>0</v>
      </c>
      <c r="V12" s="540">
        <f t="shared" si="0"/>
        <v>0</v>
      </c>
    </row>
    <row r="13" spans="1:22">
      <c r="A13" s="132">
        <v>7</v>
      </c>
      <c r="B13" s="1" t="s">
        <v>101</v>
      </c>
      <c r="C13" s="536">
        <v>0</v>
      </c>
      <c r="D13" s="532">
        <v>29253381.771249998</v>
      </c>
      <c r="E13" s="532">
        <v>0</v>
      </c>
      <c r="F13" s="532">
        <v>0</v>
      </c>
      <c r="G13" s="532">
        <v>0</v>
      </c>
      <c r="H13" s="532">
        <v>0</v>
      </c>
      <c r="I13" s="532">
        <v>0</v>
      </c>
      <c r="J13" s="532">
        <v>0</v>
      </c>
      <c r="K13" s="532">
        <v>0</v>
      </c>
      <c r="L13" s="537">
        <v>0</v>
      </c>
      <c r="M13" s="536">
        <v>0</v>
      </c>
      <c r="N13" s="532">
        <v>0</v>
      </c>
      <c r="O13" s="532">
        <v>0</v>
      </c>
      <c r="P13" s="532">
        <v>0</v>
      </c>
      <c r="Q13" s="532">
        <v>0</v>
      </c>
      <c r="R13" s="532">
        <v>0</v>
      </c>
      <c r="S13" s="537">
        <v>0</v>
      </c>
      <c r="T13" s="539">
        <v>21131647.399999999</v>
      </c>
      <c r="U13" s="539">
        <v>8121734.3712500008</v>
      </c>
      <c r="V13" s="540">
        <f t="shared" si="0"/>
        <v>29253381.771249998</v>
      </c>
    </row>
    <row r="14" spans="1:22">
      <c r="A14" s="132">
        <v>8</v>
      </c>
      <c r="B14" s="1" t="s">
        <v>102</v>
      </c>
      <c r="C14" s="536">
        <v>0</v>
      </c>
      <c r="D14" s="532">
        <v>2385392.5500000003</v>
      </c>
      <c r="E14" s="532">
        <v>0</v>
      </c>
      <c r="F14" s="532">
        <v>0</v>
      </c>
      <c r="G14" s="532">
        <v>0</v>
      </c>
      <c r="H14" s="532">
        <v>0</v>
      </c>
      <c r="I14" s="532">
        <v>0</v>
      </c>
      <c r="J14" s="532">
        <v>0</v>
      </c>
      <c r="K14" s="532">
        <v>0</v>
      </c>
      <c r="L14" s="537">
        <v>0</v>
      </c>
      <c r="M14" s="536">
        <v>0</v>
      </c>
      <c r="N14" s="532">
        <v>0</v>
      </c>
      <c r="O14" s="532">
        <v>0</v>
      </c>
      <c r="P14" s="532">
        <v>0</v>
      </c>
      <c r="Q14" s="532">
        <v>0</v>
      </c>
      <c r="R14" s="532">
        <v>0</v>
      </c>
      <c r="S14" s="537">
        <v>0</v>
      </c>
      <c r="T14" s="539">
        <v>2385392.5500000003</v>
      </c>
      <c r="U14" s="539">
        <v>0</v>
      </c>
      <c r="V14" s="540">
        <f t="shared" si="0"/>
        <v>2385392.5500000003</v>
      </c>
    </row>
    <row r="15" spans="1:22" ht="25.5">
      <c r="A15" s="132">
        <v>9</v>
      </c>
      <c r="B15" s="1" t="s">
        <v>103</v>
      </c>
      <c r="C15" s="536">
        <v>0</v>
      </c>
      <c r="D15" s="532">
        <v>0</v>
      </c>
      <c r="E15" s="532">
        <v>0</v>
      </c>
      <c r="F15" s="532">
        <v>0</v>
      </c>
      <c r="G15" s="532">
        <v>0</v>
      </c>
      <c r="H15" s="532">
        <v>0</v>
      </c>
      <c r="I15" s="532">
        <v>0</v>
      </c>
      <c r="J15" s="532">
        <v>0</v>
      </c>
      <c r="K15" s="532">
        <v>0</v>
      </c>
      <c r="L15" s="537">
        <v>0</v>
      </c>
      <c r="M15" s="536">
        <v>0</v>
      </c>
      <c r="N15" s="532">
        <v>0</v>
      </c>
      <c r="O15" s="532">
        <v>0</v>
      </c>
      <c r="P15" s="532">
        <v>0</v>
      </c>
      <c r="Q15" s="532">
        <v>0</v>
      </c>
      <c r="R15" s="532">
        <v>0</v>
      </c>
      <c r="S15" s="537">
        <v>0</v>
      </c>
      <c r="T15" s="539">
        <v>0</v>
      </c>
      <c r="U15" s="539">
        <v>0</v>
      </c>
      <c r="V15" s="540">
        <f t="shared" si="0"/>
        <v>0</v>
      </c>
    </row>
    <row r="16" spans="1:22">
      <c r="A16" s="132">
        <v>10</v>
      </c>
      <c r="B16" s="1" t="s">
        <v>104</v>
      </c>
      <c r="C16" s="536">
        <v>0</v>
      </c>
      <c r="D16" s="532">
        <v>500003.59</v>
      </c>
      <c r="E16" s="532">
        <v>0</v>
      </c>
      <c r="F16" s="532">
        <v>0</v>
      </c>
      <c r="G16" s="532">
        <v>0</v>
      </c>
      <c r="H16" s="532">
        <v>0</v>
      </c>
      <c r="I16" s="532">
        <v>0</v>
      </c>
      <c r="J16" s="532">
        <v>0</v>
      </c>
      <c r="K16" s="532">
        <v>0</v>
      </c>
      <c r="L16" s="537">
        <v>0</v>
      </c>
      <c r="M16" s="536">
        <v>0</v>
      </c>
      <c r="N16" s="532">
        <v>0</v>
      </c>
      <c r="O16" s="532">
        <v>0</v>
      </c>
      <c r="P16" s="532">
        <v>0</v>
      </c>
      <c r="Q16" s="532">
        <v>0</v>
      </c>
      <c r="R16" s="532">
        <v>0</v>
      </c>
      <c r="S16" s="537">
        <v>0</v>
      </c>
      <c r="T16" s="539">
        <v>500003.59</v>
      </c>
      <c r="U16" s="539">
        <v>0</v>
      </c>
      <c r="V16" s="540">
        <f t="shared" si="0"/>
        <v>500003.59</v>
      </c>
    </row>
    <row r="17" spans="1:22">
      <c r="A17" s="132">
        <v>11</v>
      </c>
      <c r="B17" s="1" t="s">
        <v>105</v>
      </c>
      <c r="C17" s="536">
        <v>0</v>
      </c>
      <c r="D17" s="532">
        <v>427740.29000000004</v>
      </c>
      <c r="E17" s="532">
        <v>0</v>
      </c>
      <c r="F17" s="532">
        <v>0</v>
      </c>
      <c r="G17" s="532">
        <v>0</v>
      </c>
      <c r="H17" s="532">
        <v>0</v>
      </c>
      <c r="I17" s="532">
        <v>0</v>
      </c>
      <c r="J17" s="532">
        <v>0</v>
      </c>
      <c r="K17" s="532">
        <v>0</v>
      </c>
      <c r="L17" s="537">
        <v>0</v>
      </c>
      <c r="M17" s="536">
        <v>0</v>
      </c>
      <c r="N17" s="532">
        <v>0</v>
      </c>
      <c r="O17" s="532">
        <v>0</v>
      </c>
      <c r="P17" s="532">
        <v>0</v>
      </c>
      <c r="Q17" s="532">
        <v>0</v>
      </c>
      <c r="R17" s="532">
        <v>0</v>
      </c>
      <c r="S17" s="537">
        <v>0</v>
      </c>
      <c r="T17" s="539">
        <v>427740.29000000004</v>
      </c>
      <c r="U17" s="539">
        <v>0</v>
      </c>
      <c r="V17" s="540">
        <f t="shared" si="0"/>
        <v>427740.29000000004</v>
      </c>
    </row>
    <row r="18" spans="1:22">
      <c r="A18" s="132">
        <v>12</v>
      </c>
      <c r="B18" s="1" t="s">
        <v>106</v>
      </c>
      <c r="C18" s="536">
        <v>0</v>
      </c>
      <c r="D18" s="532">
        <v>0</v>
      </c>
      <c r="E18" s="532">
        <v>0</v>
      </c>
      <c r="F18" s="532">
        <v>0</v>
      </c>
      <c r="G18" s="532">
        <v>0</v>
      </c>
      <c r="H18" s="532">
        <v>0</v>
      </c>
      <c r="I18" s="532">
        <v>0</v>
      </c>
      <c r="J18" s="532">
        <v>0</v>
      </c>
      <c r="K18" s="532">
        <v>0</v>
      </c>
      <c r="L18" s="537">
        <v>0</v>
      </c>
      <c r="M18" s="536">
        <v>0</v>
      </c>
      <c r="N18" s="532">
        <v>0</v>
      </c>
      <c r="O18" s="532">
        <v>0</v>
      </c>
      <c r="P18" s="532">
        <v>0</v>
      </c>
      <c r="Q18" s="532">
        <v>0</v>
      </c>
      <c r="R18" s="532">
        <v>0</v>
      </c>
      <c r="S18" s="537">
        <v>0</v>
      </c>
      <c r="T18" s="539">
        <v>0</v>
      </c>
      <c r="U18" s="539">
        <v>0</v>
      </c>
      <c r="V18" s="540">
        <f t="shared" si="0"/>
        <v>0</v>
      </c>
    </row>
    <row r="19" spans="1:22">
      <c r="A19" s="132">
        <v>13</v>
      </c>
      <c r="B19" s="1" t="s">
        <v>107</v>
      </c>
      <c r="C19" s="536">
        <v>0</v>
      </c>
      <c r="D19" s="532">
        <v>0</v>
      </c>
      <c r="E19" s="532">
        <v>0</v>
      </c>
      <c r="F19" s="532">
        <v>0</v>
      </c>
      <c r="G19" s="532">
        <v>0</v>
      </c>
      <c r="H19" s="532">
        <v>0</v>
      </c>
      <c r="I19" s="532">
        <v>0</v>
      </c>
      <c r="J19" s="532">
        <v>0</v>
      </c>
      <c r="K19" s="532">
        <v>0</v>
      </c>
      <c r="L19" s="537">
        <v>0</v>
      </c>
      <c r="M19" s="536">
        <v>0</v>
      </c>
      <c r="N19" s="532">
        <v>0</v>
      </c>
      <c r="O19" s="532">
        <v>0</v>
      </c>
      <c r="P19" s="532">
        <v>0</v>
      </c>
      <c r="Q19" s="532">
        <v>0</v>
      </c>
      <c r="R19" s="532">
        <v>0</v>
      </c>
      <c r="S19" s="537">
        <v>0</v>
      </c>
      <c r="T19" s="539">
        <v>0</v>
      </c>
      <c r="U19" s="539">
        <v>0</v>
      </c>
      <c r="V19" s="540">
        <f t="shared" si="0"/>
        <v>0</v>
      </c>
    </row>
    <row r="20" spans="1:22">
      <c r="A20" s="132">
        <v>14</v>
      </c>
      <c r="B20" s="1" t="s">
        <v>108</v>
      </c>
      <c r="C20" s="536">
        <v>0</v>
      </c>
      <c r="D20" s="532">
        <v>0</v>
      </c>
      <c r="E20" s="532">
        <v>0</v>
      </c>
      <c r="F20" s="532">
        <v>0</v>
      </c>
      <c r="G20" s="532">
        <v>0</v>
      </c>
      <c r="H20" s="532">
        <v>0</v>
      </c>
      <c r="I20" s="532">
        <v>0</v>
      </c>
      <c r="J20" s="532">
        <v>0</v>
      </c>
      <c r="K20" s="532">
        <v>0</v>
      </c>
      <c r="L20" s="537">
        <v>0</v>
      </c>
      <c r="M20" s="536">
        <v>0</v>
      </c>
      <c r="N20" s="532">
        <v>0</v>
      </c>
      <c r="O20" s="532">
        <v>0</v>
      </c>
      <c r="P20" s="532">
        <v>0</v>
      </c>
      <c r="Q20" s="532">
        <v>0</v>
      </c>
      <c r="R20" s="532">
        <v>0</v>
      </c>
      <c r="S20" s="537">
        <v>0</v>
      </c>
      <c r="T20" s="539">
        <v>0</v>
      </c>
      <c r="U20" s="539">
        <v>0</v>
      </c>
      <c r="V20" s="540">
        <f t="shared" si="0"/>
        <v>0</v>
      </c>
    </row>
    <row r="21" spans="1:22" ht="13.5" thickBot="1">
      <c r="A21" s="123"/>
      <c r="B21" s="133" t="s">
        <v>109</v>
      </c>
      <c r="C21" s="541">
        <f>SUM(C7:C20)</f>
        <v>0</v>
      </c>
      <c r="D21" s="542">
        <f t="shared" ref="D21:V21" si="1">SUM(D7:D20)</f>
        <v>32566518.201249998</v>
      </c>
      <c r="E21" s="542">
        <f t="shared" si="1"/>
        <v>0</v>
      </c>
      <c r="F21" s="542">
        <f t="shared" si="1"/>
        <v>0</v>
      </c>
      <c r="G21" s="542">
        <f t="shared" si="1"/>
        <v>0</v>
      </c>
      <c r="H21" s="542">
        <f t="shared" si="1"/>
        <v>0</v>
      </c>
      <c r="I21" s="542">
        <f t="shared" si="1"/>
        <v>0</v>
      </c>
      <c r="J21" s="542">
        <f t="shared" si="1"/>
        <v>0</v>
      </c>
      <c r="K21" s="542">
        <f t="shared" si="1"/>
        <v>0</v>
      </c>
      <c r="L21" s="535">
        <f t="shared" si="1"/>
        <v>0</v>
      </c>
      <c r="M21" s="541">
        <f t="shared" si="1"/>
        <v>0</v>
      </c>
      <c r="N21" s="542">
        <f t="shared" si="1"/>
        <v>0</v>
      </c>
      <c r="O21" s="542">
        <f t="shared" si="1"/>
        <v>0</v>
      </c>
      <c r="P21" s="542">
        <f t="shared" si="1"/>
        <v>0</v>
      </c>
      <c r="Q21" s="542">
        <f t="shared" si="1"/>
        <v>0</v>
      </c>
      <c r="R21" s="542">
        <f t="shared" si="1"/>
        <v>0</v>
      </c>
      <c r="S21" s="535">
        <f t="shared" si="1"/>
        <v>0</v>
      </c>
      <c r="T21" s="535">
        <f>SUM(T7:T20)</f>
        <v>24444783.829999998</v>
      </c>
      <c r="U21" s="535">
        <f t="shared" si="1"/>
        <v>8121734.3712500008</v>
      </c>
      <c r="V21" s="543">
        <f t="shared" si="1"/>
        <v>32566518.201249998</v>
      </c>
    </row>
    <row r="24" spans="1:22">
      <c r="C24" s="53"/>
      <c r="D24" s="53"/>
      <c r="E24" s="53"/>
    </row>
    <row r="25" spans="1:22">
      <c r="A25" s="73"/>
      <c r="B25" s="73"/>
      <c r="D25" s="53"/>
      <c r="E25" s="53"/>
    </row>
    <row r="26" spans="1:22">
      <c r="A26" s="73"/>
      <c r="B26" s="54"/>
      <c r="D26" s="53"/>
      <c r="E26" s="53"/>
    </row>
    <row r="27" spans="1:22">
      <c r="A27" s="73"/>
      <c r="B27" s="73"/>
      <c r="D27" s="53"/>
      <c r="E27" s="53"/>
    </row>
    <row r="28" spans="1:22">
      <c r="A28" s="73"/>
      <c r="B28" s="54"/>
      <c r="D28" s="53"/>
      <c r="E28" s="5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E8" activePane="bottomRight" state="frozen"/>
      <selection activeCell="B9" sqref="B9"/>
      <selection pane="topRight" activeCell="B9" sqref="B9"/>
      <selection pane="bottomLeft" activeCell="B9" sqref="B9"/>
      <selection pane="bottomRight" activeCell="C3" sqref="C3"/>
    </sheetView>
  </sheetViews>
  <sheetFormatPr defaultColWidth="9.140625" defaultRowHeight="12.75"/>
  <cols>
    <col min="1" max="1" width="10.5703125" style="4" bestFit="1" customWidth="1"/>
    <col min="2" max="2" width="101.85546875" style="4" customWidth="1"/>
    <col min="3" max="3" width="13.7109375" style="194" customWidth="1"/>
    <col min="4" max="4" width="14.85546875" style="194" bestFit="1" customWidth="1"/>
    <col min="5" max="5" width="17.7109375" style="194" customWidth="1"/>
    <col min="6" max="6" width="15.85546875" style="194" customWidth="1"/>
    <col min="7" max="7" width="17.42578125" style="194" customWidth="1"/>
    <col min="8" max="8" width="15.28515625" style="194" customWidth="1"/>
    <col min="9" max="16384" width="9.140625" style="30"/>
  </cols>
  <sheetData>
    <row r="1" spans="1:9">
      <c r="A1" s="2" t="s">
        <v>30</v>
      </c>
      <c r="B1" s="4" t="str">
        <f>'Info '!C2</f>
        <v>Terabank</v>
      </c>
      <c r="C1" s="3">
        <f>'Info '!D2</f>
        <v>0</v>
      </c>
    </row>
    <row r="2" spans="1:9">
      <c r="A2" s="2" t="s">
        <v>31</v>
      </c>
      <c r="C2" s="340">
        <f>'3.PL'!C2</f>
        <v>44926</v>
      </c>
    </row>
    <row r="4" spans="1:9" ht="13.5" thickBot="1">
      <c r="A4" s="2" t="s">
        <v>253</v>
      </c>
      <c r="B4" s="125" t="s">
        <v>376</v>
      </c>
    </row>
    <row r="5" spans="1:9">
      <c r="A5" s="126"/>
      <c r="B5" s="134"/>
      <c r="C5" s="221" t="s">
        <v>0</v>
      </c>
      <c r="D5" s="221" t="s">
        <v>1</v>
      </c>
      <c r="E5" s="221" t="s">
        <v>2</v>
      </c>
      <c r="F5" s="221" t="s">
        <v>3</v>
      </c>
      <c r="G5" s="222" t="s">
        <v>4</v>
      </c>
      <c r="H5" s="223" t="s">
        <v>5</v>
      </c>
      <c r="I5" s="135"/>
    </row>
    <row r="6" spans="1:9" s="135" customFormat="1" ht="12.75" customHeight="1">
      <c r="A6" s="136"/>
      <c r="B6" s="667" t="s">
        <v>252</v>
      </c>
      <c r="C6" s="653" t="s">
        <v>368</v>
      </c>
      <c r="D6" s="669" t="s">
        <v>367</v>
      </c>
      <c r="E6" s="670"/>
      <c r="F6" s="653" t="s">
        <v>372</v>
      </c>
      <c r="G6" s="653" t="s">
        <v>373</v>
      </c>
      <c r="H6" s="665" t="s">
        <v>371</v>
      </c>
    </row>
    <row r="7" spans="1:9" ht="38.25">
      <c r="A7" s="138"/>
      <c r="B7" s="668"/>
      <c r="C7" s="654"/>
      <c r="D7" s="224" t="s">
        <v>370</v>
      </c>
      <c r="E7" s="224" t="s">
        <v>369</v>
      </c>
      <c r="F7" s="654"/>
      <c r="G7" s="654"/>
      <c r="H7" s="666"/>
      <c r="I7" s="135"/>
    </row>
    <row r="8" spans="1:9">
      <c r="A8" s="136">
        <v>1</v>
      </c>
      <c r="B8" s="1" t="s">
        <v>96</v>
      </c>
      <c r="C8" s="544">
        <v>298471448.5</v>
      </c>
      <c r="D8" s="545">
        <v>0</v>
      </c>
      <c r="E8" s="544">
        <v>0</v>
      </c>
      <c r="F8" s="544">
        <v>118772622.98</v>
      </c>
      <c r="G8" s="546">
        <v>118772622.98</v>
      </c>
      <c r="H8" s="547">
        <f>G8/(C8+E8)</f>
        <v>0.39793629701234223</v>
      </c>
    </row>
    <row r="9" spans="1:9" ht="15" customHeight="1">
      <c r="A9" s="136">
        <v>2</v>
      </c>
      <c r="B9" s="1" t="s">
        <v>97</v>
      </c>
      <c r="C9" s="544">
        <v>0</v>
      </c>
      <c r="D9" s="545">
        <v>0</v>
      </c>
      <c r="E9" s="544">
        <v>0</v>
      </c>
      <c r="F9" s="544">
        <v>0</v>
      </c>
      <c r="G9" s="546">
        <v>0</v>
      </c>
      <c r="H9" s="547"/>
    </row>
    <row r="10" spans="1:9">
      <c r="A10" s="136">
        <v>3</v>
      </c>
      <c r="B10" s="1" t="s">
        <v>270</v>
      </c>
      <c r="C10" s="544">
        <v>0</v>
      </c>
      <c r="D10" s="545">
        <v>0</v>
      </c>
      <c r="E10" s="544">
        <v>0</v>
      </c>
      <c r="F10" s="544">
        <v>0</v>
      </c>
      <c r="G10" s="546">
        <v>0</v>
      </c>
      <c r="H10" s="547"/>
    </row>
    <row r="11" spans="1:9">
      <c r="A11" s="136">
        <v>4</v>
      </c>
      <c r="B11" s="1" t="s">
        <v>98</v>
      </c>
      <c r="C11" s="544">
        <v>0</v>
      </c>
      <c r="D11" s="545">
        <v>0</v>
      </c>
      <c r="E11" s="544">
        <v>0</v>
      </c>
      <c r="F11" s="544">
        <v>0</v>
      </c>
      <c r="G11" s="546">
        <v>0</v>
      </c>
      <c r="H11" s="547"/>
    </row>
    <row r="12" spans="1:9">
      <c r="A12" s="136">
        <v>5</v>
      </c>
      <c r="B12" s="1" t="s">
        <v>99</v>
      </c>
      <c r="C12" s="544">
        <v>0</v>
      </c>
      <c r="D12" s="545">
        <v>0</v>
      </c>
      <c r="E12" s="544">
        <v>0</v>
      </c>
      <c r="F12" s="544">
        <v>0</v>
      </c>
      <c r="G12" s="546">
        <v>0</v>
      </c>
      <c r="H12" s="547"/>
    </row>
    <row r="13" spans="1:9">
      <c r="A13" s="136">
        <v>6</v>
      </c>
      <c r="B13" s="1" t="s">
        <v>100</v>
      </c>
      <c r="C13" s="544">
        <v>59183635.189999998</v>
      </c>
      <c r="D13" s="545">
        <v>0</v>
      </c>
      <c r="E13" s="544">
        <v>0</v>
      </c>
      <c r="F13" s="544">
        <v>30044274.241999999</v>
      </c>
      <c r="G13" s="546">
        <v>30044274.241999999</v>
      </c>
      <c r="H13" s="547">
        <f t="shared" ref="H13:H21" si="0">G13/(C13+E13)</f>
        <v>0.50764496208364795</v>
      </c>
    </row>
    <row r="14" spans="1:9">
      <c r="A14" s="136">
        <v>7</v>
      </c>
      <c r="B14" s="1" t="s">
        <v>101</v>
      </c>
      <c r="C14" s="544">
        <v>516342105.84124601</v>
      </c>
      <c r="D14" s="545">
        <v>58607321.969999984</v>
      </c>
      <c r="E14" s="544">
        <v>29707471.295999996</v>
      </c>
      <c r="F14" s="545">
        <v>546049577.13724601</v>
      </c>
      <c r="G14" s="548">
        <v>516796195.36599606</v>
      </c>
      <c r="H14" s="547">
        <f>G14/(C14+E14)</f>
        <v>0.94642724214783647</v>
      </c>
    </row>
    <row r="15" spans="1:9">
      <c r="A15" s="136">
        <v>8</v>
      </c>
      <c r="B15" s="1" t="s">
        <v>102</v>
      </c>
      <c r="C15" s="544">
        <v>364525511.81976563</v>
      </c>
      <c r="D15" s="545">
        <v>24064682.760000005</v>
      </c>
      <c r="E15" s="544">
        <v>10560957.458000002</v>
      </c>
      <c r="F15" s="545">
        <v>281314851.95832425</v>
      </c>
      <c r="G15" s="548">
        <v>278929459.40832424</v>
      </c>
      <c r="H15" s="547">
        <f t="shared" si="0"/>
        <v>0.74364041962219252</v>
      </c>
    </row>
    <row r="16" spans="1:9">
      <c r="A16" s="136">
        <v>9</v>
      </c>
      <c r="B16" s="1" t="s">
        <v>103</v>
      </c>
      <c r="C16" s="544">
        <v>105350475.83805889</v>
      </c>
      <c r="D16" s="545">
        <v>1304419.0000000002</v>
      </c>
      <c r="E16" s="544">
        <v>736789.39500000014</v>
      </c>
      <c r="F16" s="545">
        <v>37130542.83157061</v>
      </c>
      <c r="G16" s="548">
        <v>37130542.83157061</v>
      </c>
      <c r="H16" s="547">
        <f t="shared" si="0"/>
        <v>0.35000000000000003</v>
      </c>
    </row>
    <row r="17" spans="1:8">
      <c r="A17" s="136">
        <v>10</v>
      </c>
      <c r="B17" s="1" t="s">
        <v>104</v>
      </c>
      <c r="C17" s="544">
        <v>11593787.204973076</v>
      </c>
      <c r="D17" s="545">
        <v>0</v>
      </c>
      <c r="E17" s="544">
        <v>0</v>
      </c>
      <c r="F17" s="545">
        <v>11107647.599076763</v>
      </c>
      <c r="G17" s="548">
        <v>10607644.009076763</v>
      </c>
      <c r="H17" s="547">
        <f t="shared" si="0"/>
        <v>0.91494209972447027</v>
      </c>
    </row>
    <row r="18" spans="1:8">
      <c r="A18" s="136">
        <v>11</v>
      </c>
      <c r="B18" s="1" t="s">
        <v>105</v>
      </c>
      <c r="C18" s="544">
        <v>69716927.785950989</v>
      </c>
      <c r="D18" s="545">
        <v>0</v>
      </c>
      <c r="E18" s="544">
        <v>0</v>
      </c>
      <c r="F18" s="545">
        <v>85791991.127610609</v>
      </c>
      <c r="G18" s="548">
        <v>85364250.837610602</v>
      </c>
      <c r="H18" s="547">
        <f t="shared" si="0"/>
        <v>1.2244408000837466</v>
      </c>
    </row>
    <row r="19" spans="1:8">
      <c r="A19" s="136">
        <v>12</v>
      </c>
      <c r="B19" s="1" t="s">
        <v>106</v>
      </c>
      <c r="C19" s="544">
        <v>0</v>
      </c>
      <c r="D19" s="545">
        <v>0</v>
      </c>
      <c r="E19" s="544">
        <v>0</v>
      </c>
      <c r="F19" s="545">
        <v>0</v>
      </c>
      <c r="G19" s="548">
        <v>0</v>
      </c>
      <c r="H19" s="547"/>
    </row>
    <row r="20" spans="1:8">
      <c r="A20" s="136">
        <v>13</v>
      </c>
      <c r="B20" s="1" t="s">
        <v>247</v>
      </c>
      <c r="C20" s="544">
        <v>0</v>
      </c>
      <c r="D20" s="545">
        <v>0</v>
      </c>
      <c r="E20" s="544">
        <v>0</v>
      </c>
      <c r="F20" s="545">
        <v>0</v>
      </c>
      <c r="G20" s="548">
        <v>0</v>
      </c>
      <c r="H20" s="547"/>
    </row>
    <row r="21" spans="1:8">
      <c r="A21" s="136">
        <v>14</v>
      </c>
      <c r="B21" s="1" t="s">
        <v>108</v>
      </c>
      <c r="C21" s="544">
        <v>72896463.219909862</v>
      </c>
      <c r="D21" s="545">
        <v>0</v>
      </c>
      <c r="E21" s="544">
        <v>0</v>
      </c>
      <c r="F21" s="545">
        <v>34102625.860000044</v>
      </c>
      <c r="G21" s="548">
        <v>34102625.860000044</v>
      </c>
      <c r="H21" s="547">
        <f t="shared" si="0"/>
        <v>0.46782277704092723</v>
      </c>
    </row>
    <row r="22" spans="1:8" ht="13.5" thickBot="1">
      <c r="A22" s="139"/>
      <c r="B22" s="140" t="s">
        <v>109</v>
      </c>
      <c r="C22" s="542">
        <f>SUM(C8:C21)</f>
        <v>1498080355.3999043</v>
      </c>
      <c r="D22" s="225">
        <f>SUM(D8:D21)</f>
        <v>83976423.729999989</v>
      </c>
      <c r="E22" s="225">
        <f>SUM(E8:E21)</f>
        <v>41005218.149000004</v>
      </c>
      <c r="F22" s="225">
        <f>SUM(F8:F21)</f>
        <v>1144314133.7358284</v>
      </c>
      <c r="G22" s="225">
        <f>SUM(G8:G21)</f>
        <v>1111747615.5345783</v>
      </c>
      <c r="H22" s="226">
        <f>G22/(C22+E22)</f>
        <v>0.72234295132209736</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80" zoomScaleNormal="80" workbookViewId="0">
      <pane xSplit="2" ySplit="6" topLeftCell="C7" activePane="bottomRight" state="frozen"/>
      <selection pane="topRight" activeCell="C1" sqref="C1"/>
      <selection pane="bottomLeft" activeCell="A6" sqref="A6"/>
      <selection pane="bottomRight" activeCell="A15" sqref="A15"/>
    </sheetView>
  </sheetViews>
  <sheetFormatPr defaultColWidth="9.140625" defaultRowHeight="12.75"/>
  <cols>
    <col min="1" max="1" width="10.5703125" style="194" bestFit="1" customWidth="1"/>
    <col min="2" max="2" width="104.140625" style="194" customWidth="1"/>
    <col min="3" max="4" width="12.7109375" style="194" customWidth="1"/>
    <col min="5" max="5" width="14.85546875" style="194" bestFit="1" customWidth="1"/>
    <col min="6" max="11" width="12.7109375" style="194" customWidth="1"/>
    <col min="12" max="16384" width="9.140625" style="194"/>
  </cols>
  <sheetData>
    <row r="1" spans="1:11">
      <c r="A1" s="194" t="s">
        <v>30</v>
      </c>
      <c r="B1" s="3" t="str">
        <f>'Info '!C2</f>
        <v>Terabank</v>
      </c>
    </row>
    <row r="2" spans="1:11">
      <c r="A2" s="194" t="s">
        <v>31</v>
      </c>
      <c r="B2" s="340">
        <f>'3.PL'!C2</f>
        <v>44926</v>
      </c>
    </row>
    <row r="4" spans="1:11" ht="13.5" thickBot="1">
      <c r="A4" s="194" t="s">
        <v>249</v>
      </c>
      <c r="B4" s="260" t="s">
        <v>377</v>
      </c>
    </row>
    <row r="5" spans="1:11" ht="30" customHeight="1">
      <c r="A5" s="671"/>
      <c r="B5" s="672"/>
      <c r="C5" s="673" t="s">
        <v>429</v>
      </c>
      <c r="D5" s="673"/>
      <c r="E5" s="673"/>
      <c r="F5" s="673" t="s">
        <v>430</v>
      </c>
      <c r="G5" s="673"/>
      <c r="H5" s="673"/>
      <c r="I5" s="673" t="s">
        <v>431</v>
      </c>
      <c r="J5" s="673"/>
      <c r="K5" s="674"/>
    </row>
    <row r="6" spans="1:11">
      <c r="A6" s="234"/>
      <c r="B6" s="235"/>
      <c r="C6" s="21" t="s">
        <v>69</v>
      </c>
      <c r="D6" s="21" t="s">
        <v>70</v>
      </c>
      <c r="E6" s="21" t="s">
        <v>71</v>
      </c>
      <c r="F6" s="21" t="s">
        <v>69</v>
      </c>
      <c r="G6" s="21" t="s">
        <v>70</v>
      </c>
      <c r="H6" s="21" t="s">
        <v>71</v>
      </c>
      <c r="I6" s="21" t="s">
        <v>69</v>
      </c>
      <c r="J6" s="21" t="s">
        <v>70</v>
      </c>
      <c r="K6" s="21" t="s">
        <v>71</v>
      </c>
    </row>
    <row r="7" spans="1:11">
      <c r="A7" s="236" t="s">
        <v>380</v>
      </c>
      <c r="B7" s="237"/>
      <c r="C7" s="237"/>
      <c r="D7" s="237"/>
      <c r="E7" s="237"/>
      <c r="F7" s="237"/>
      <c r="G7" s="237"/>
      <c r="H7" s="237"/>
      <c r="I7" s="237"/>
      <c r="J7" s="237"/>
      <c r="K7" s="238"/>
    </row>
    <row r="8" spans="1:11">
      <c r="A8" s="239">
        <v>1</v>
      </c>
      <c r="B8" s="240" t="s">
        <v>378</v>
      </c>
      <c r="C8" s="549"/>
      <c r="D8" s="549"/>
      <c r="E8" s="549"/>
      <c r="F8" s="550">
        <v>95778906.002660438</v>
      </c>
      <c r="G8" s="550">
        <v>175084728.13750201</v>
      </c>
      <c r="H8" s="550">
        <v>270863634.14016247</v>
      </c>
      <c r="I8" s="550">
        <v>89497169.266439304</v>
      </c>
      <c r="J8" s="550">
        <v>131644541.08267181</v>
      </c>
      <c r="K8" s="551">
        <v>221141710.34911111</v>
      </c>
    </row>
    <row r="9" spans="1:11">
      <c r="A9" s="236" t="s">
        <v>381</v>
      </c>
      <c r="B9" s="237"/>
      <c r="C9" s="552"/>
      <c r="D9" s="552"/>
      <c r="E9" s="552"/>
      <c r="F9" s="552"/>
      <c r="G9" s="552"/>
      <c r="H9" s="552"/>
      <c r="I9" s="552"/>
      <c r="J9" s="552"/>
      <c r="K9" s="553"/>
    </row>
    <row r="10" spans="1:11">
      <c r="A10" s="242">
        <v>2</v>
      </c>
      <c r="B10" s="243" t="s">
        <v>389</v>
      </c>
      <c r="C10" s="554">
        <v>81315190.183402061</v>
      </c>
      <c r="D10" s="555">
        <v>288077467.77849042</v>
      </c>
      <c r="E10" s="555">
        <v>369392657.96189249</v>
      </c>
      <c r="F10" s="555">
        <v>13837456.276022276</v>
      </c>
      <c r="G10" s="555">
        <v>50559278.864782572</v>
      </c>
      <c r="H10" s="555">
        <v>64396735.14080485</v>
      </c>
      <c r="I10" s="555">
        <v>3277737.2110260623</v>
      </c>
      <c r="J10" s="555">
        <v>11134585.519771084</v>
      </c>
      <c r="K10" s="556">
        <v>14412322.730797146</v>
      </c>
    </row>
    <row r="11" spans="1:11">
      <c r="A11" s="242">
        <v>3</v>
      </c>
      <c r="B11" s="243" t="s">
        <v>383</v>
      </c>
      <c r="C11" s="554">
        <v>364874947.79606003</v>
      </c>
      <c r="D11" s="555">
        <v>324093396.40858448</v>
      </c>
      <c r="E11" s="555">
        <v>688968344.20464444</v>
      </c>
      <c r="F11" s="555">
        <v>92675443.412324384</v>
      </c>
      <c r="G11" s="555">
        <v>58721384.951876774</v>
      </c>
      <c r="H11" s="555">
        <v>151396828.36420116</v>
      </c>
      <c r="I11" s="555">
        <v>79239947.169392839</v>
      </c>
      <c r="J11" s="555">
        <v>53236345.677385129</v>
      </c>
      <c r="K11" s="556">
        <v>132476292.84677798</v>
      </c>
    </row>
    <row r="12" spans="1:11">
      <c r="A12" s="242">
        <v>4</v>
      </c>
      <c r="B12" s="243" t="s">
        <v>384</v>
      </c>
      <c r="C12" s="554">
        <v>124092675.31556801</v>
      </c>
      <c r="D12" s="555">
        <v>0</v>
      </c>
      <c r="E12" s="555">
        <v>124092675.31556801</v>
      </c>
      <c r="F12" s="555">
        <v>0</v>
      </c>
      <c r="G12" s="555">
        <v>0</v>
      </c>
      <c r="H12" s="555">
        <v>0</v>
      </c>
      <c r="I12" s="555">
        <v>0</v>
      </c>
      <c r="J12" s="555">
        <v>0</v>
      </c>
      <c r="K12" s="556">
        <v>0</v>
      </c>
    </row>
    <row r="13" spans="1:11">
      <c r="A13" s="242">
        <v>5</v>
      </c>
      <c r="B13" s="243" t="s">
        <v>392</v>
      </c>
      <c r="C13" s="554">
        <v>54854231.87628331</v>
      </c>
      <c r="D13" s="555">
        <v>66000627.110701151</v>
      </c>
      <c r="E13" s="555">
        <v>120854858.98698446</v>
      </c>
      <c r="F13" s="555">
        <v>8129990.253430102</v>
      </c>
      <c r="G13" s="555">
        <v>49564410.588634595</v>
      </c>
      <c r="H13" s="555">
        <v>57694400.842064694</v>
      </c>
      <c r="I13" s="555">
        <v>3231186.7304978436</v>
      </c>
      <c r="J13" s="555">
        <v>46524547.529949546</v>
      </c>
      <c r="K13" s="556">
        <v>49755734.26044739</v>
      </c>
    </row>
    <row r="14" spans="1:11">
      <c r="A14" s="242">
        <v>6</v>
      </c>
      <c r="B14" s="243" t="s">
        <v>424</v>
      </c>
      <c r="C14" s="554">
        <v>6818032.6766078789</v>
      </c>
      <c r="D14" s="555">
        <v>7184358.3469478721</v>
      </c>
      <c r="E14" s="555">
        <v>14002391.023555752</v>
      </c>
      <c r="F14" s="555">
        <v>0</v>
      </c>
      <c r="G14" s="555">
        <v>0</v>
      </c>
      <c r="H14" s="555">
        <v>0</v>
      </c>
      <c r="I14" s="555">
        <v>0</v>
      </c>
      <c r="J14" s="555">
        <v>0</v>
      </c>
      <c r="K14" s="556">
        <v>0</v>
      </c>
    </row>
    <row r="15" spans="1:11">
      <c r="A15" s="242">
        <v>7</v>
      </c>
      <c r="B15" s="243" t="s">
        <v>425</v>
      </c>
      <c r="C15" s="554">
        <v>7558807.2430444183</v>
      </c>
      <c r="D15" s="555">
        <v>6567740.2424929868</v>
      </c>
      <c r="E15" s="555">
        <v>14126547.485537406</v>
      </c>
      <c r="F15" s="555">
        <v>2568057.5081594205</v>
      </c>
      <c r="G15" s="555">
        <v>3568572.2783118915</v>
      </c>
      <c r="H15" s="555">
        <v>6136629.7864713119</v>
      </c>
      <c r="I15" s="555">
        <v>2568057.5081594205</v>
      </c>
      <c r="J15" s="555">
        <v>3568572.2783118915</v>
      </c>
      <c r="K15" s="556">
        <v>6136629.7864713119</v>
      </c>
    </row>
    <row r="16" spans="1:11">
      <c r="A16" s="242">
        <v>8</v>
      </c>
      <c r="B16" s="244" t="s">
        <v>385</v>
      </c>
      <c r="C16" s="554">
        <v>639513885.09096563</v>
      </c>
      <c r="D16" s="555">
        <v>691923589.88721704</v>
      </c>
      <c r="E16" s="555">
        <v>1331437474.9781828</v>
      </c>
      <c r="F16" s="555">
        <v>117210947.44993617</v>
      </c>
      <c r="G16" s="555">
        <v>162413646.68360582</v>
      </c>
      <c r="H16" s="555">
        <v>279624594.133542</v>
      </c>
      <c r="I16" s="555">
        <v>88316928.619076148</v>
      </c>
      <c r="J16" s="555">
        <v>114464051.00541766</v>
      </c>
      <c r="K16" s="556">
        <v>202780979.62449381</v>
      </c>
    </row>
    <row r="17" spans="1:11">
      <c r="A17" s="236" t="s">
        <v>382</v>
      </c>
      <c r="B17" s="237"/>
      <c r="C17" s="557"/>
      <c r="D17" s="557"/>
      <c r="E17" s="557"/>
      <c r="F17" s="557"/>
      <c r="G17" s="557"/>
      <c r="H17" s="557"/>
      <c r="I17" s="557"/>
      <c r="J17" s="557"/>
      <c r="K17" s="238"/>
    </row>
    <row r="18" spans="1:11">
      <c r="A18" s="242">
        <v>9</v>
      </c>
      <c r="B18" s="243" t="s">
        <v>388</v>
      </c>
      <c r="C18" s="554">
        <v>0</v>
      </c>
      <c r="D18" s="555">
        <v>0</v>
      </c>
      <c r="E18" s="555">
        <v>0</v>
      </c>
      <c r="F18" s="555">
        <v>0</v>
      </c>
      <c r="G18" s="555">
        <v>0</v>
      </c>
      <c r="H18" s="555">
        <v>0</v>
      </c>
      <c r="I18" s="555">
        <v>0</v>
      </c>
      <c r="J18" s="555">
        <v>0</v>
      </c>
      <c r="K18" s="556">
        <v>0</v>
      </c>
    </row>
    <row r="19" spans="1:11">
      <c r="A19" s="242">
        <v>10</v>
      </c>
      <c r="B19" s="243" t="s">
        <v>426</v>
      </c>
      <c r="C19" s="554">
        <v>463681013.23215061</v>
      </c>
      <c r="D19" s="555">
        <v>461297404.92230219</v>
      </c>
      <c r="E19" s="555">
        <v>924978418.1544528</v>
      </c>
      <c r="F19" s="555">
        <v>22271716.587009288</v>
      </c>
      <c r="G19" s="555">
        <v>3851894.1345823398</v>
      </c>
      <c r="H19" s="555">
        <v>26123610.721591629</v>
      </c>
      <c r="I19" s="555">
        <v>28553453.323230423</v>
      </c>
      <c r="J19" s="555">
        <v>47489033.720887505</v>
      </c>
      <c r="K19" s="556">
        <v>76042487.044117928</v>
      </c>
    </row>
    <row r="20" spans="1:11">
      <c r="A20" s="242">
        <v>11</v>
      </c>
      <c r="B20" s="243" t="s">
        <v>387</v>
      </c>
      <c r="C20" s="554">
        <v>15963353.626367463</v>
      </c>
      <c r="D20" s="555">
        <v>46398429.965908006</v>
      </c>
      <c r="E20" s="555">
        <v>62361783.59227547</v>
      </c>
      <c r="F20" s="555">
        <v>5172289.2624595584</v>
      </c>
      <c r="G20" s="555">
        <v>45407463.932112597</v>
      </c>
      <c r="H20" s="555">
        <v>50579753.194572158</v>
      </c>
      <c r="I20" s="555">
        <v>5172289.2624595584</v>
      </c>
      <c r="J20" s="555">
        <v>45407463.932112597</v>
      </c>
      <c r="K20" s="556">
        <v>50579753.194572158</v>
      </c>
    </row>
    <row r="21" spans="1:11" ht="13.5" thickBot="1">
      <c r="A21" s="245">
        <v>12</v>
      </c>
      <c r="B21" s="246" t="s">
        <v>386</v>
      </c>
      <c r="C21" s="558">
        <v>479644366.85851806</v>
      </c>
      <c r="D21" s="559">
        <v>507695834.88821018</v>
      </c>
      <c r="E21" s="558">
        <v>987340201.74672818</v>
      </c>
      <c r="F21" s="559">
        <v>27444005.849468846</v>
      </c>
      <c r="G21" s="559">
        <v>49259358.066694938</v>
      </c>
      <c r="H21" s="559">
        <v>76703363.916163787</v>
      </c>
      <c r="I21" s="559">
        <v>33725742.585689984</v>
      </c>
      <c r="J21" s="559">
        <v>92896497.653000101</v>
      </c>
      <c r="K21" s="560">
        <v>126622240.23869008</v>
      </c>
    </row>
    <row r="22" spans="1:11" ht="38.25" customHeight="1" thickBot="1">
      <c r="A22" s="247"/>
      <c r="B22" s="248"/>
      <c r="C22" s="248"/>
      <c r="D22" s="248"/>
      <c r="E22" s="248"/>
      <c r="F22" s="675" t="s">
        <v>428</v>
      </c>
      <c r="G22" s="673"/>
      <c r="H22" s="673"/>
      <c r="I22" s="675" t="s">
        <v>393</v>
      </c>
      <c r="J22" s="673"/>
      <c r="K22" s="674"/>
    </row>
    <row r="23" spans="1:11">
      <c r="A23" s="249">
        <v>13</v>
      </c>
      <c r="B23" s="250" t="s">
        <v>378</v>
      </c>
      <c r="C23" s="251"/>
      <c r="D23" s="251"/>
      <c r="E23" s="251"/>
      <c r="F23" s="561">
        <v>95778906.002660438</v>
      </c>
      <c r="G23" s="561">
        <v>175084728.13750201</v>
      </c>
      <c r="H23" s="561">
        <v>270863634.14016247</v>
      </c>
      <c r="I23" s="561">
        <v>89497169.266439304</v>
      </c>
      <c r="J23" s="561">
        <v>131644541.08267181</v>
      </c>
      <c r="K23" s="562">
        <v>221141710.34911111</v>
      </c>
    </row>
    <row r="24" spans="1:11" ht="13.5" thickBot="1">
      <c r="A24" s="252">
        <v>14</v>
      </c>
      <c r="B24" s="253" t="s">
        <v>390</v>
      </c>
      <c r="C24" s="254"/>
      <c r="D24" s="255"/>
      <c r="E24" s="256"/>
      <c r="F24" s="563">
        <v>89766941.600467324</v>
      </c>
      <c r="G24" s="563">
        <v>113154288.61691087</v>
      </c>
      <c r="H24" s="563">
        <v>202921230.2173782</v>
      </c>
      <c r="I24" s="563">
        <v>54591186.033386163</v>
      </c>
      <c r="J24" s="563">
        <v>28616012.751354415</v>
      </c>
      <c r="K24" s="564">
        <v>76158739.385803729</v>
      </c>
    </row>
    <row r="25" spans="1:11" ht="13.5" thickBot="1">
      <c r="A25" s="257">
        <v>15</v>
      </c>
      <c r="B25" s="258" t="s">
        <v>391</v>
      </c>
      <c r="C25" s="259"/>
      <c r="D25" s="259"/>
      <c r="E25" s="259"/>
      <c r="F25" s="565">
        <v>1.0669730336692436</v>
      </c>
      <c r="G25" s="565">
        <v>1.5473096979139653</v>
      </c>
      <c r="H25" s="565">
        <v>1.3348215652448063</v>
      </c>
      <c r="I25" s="566">
        <v>1.6394069403750597</v>
      </c>
      <c r="J25" s="566">
        <v>4.6003802915009882</v>
      </c>
      <c r="K25" s="567">
        <v>2.9036944693747482</v>
      </c>
    </row>
    <row r="27" spans="1:11" ht="25.5">
      <c r="B27" s="233"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90" zoomScaleNormal="90" workbookViewId="0">
      <pane xSplit="1" ySplit="5" topLeftCell="F6" activePane="bottomRight" state="frozen"/>
      <selection pane="topRight" activeCell="B1" sqref="B1"/>
      <selection pane="bottomLeft" activeCell="A5" sqref="A5"/>
      <selection pane="bottomRight" activeCell="P10" sqref="P10"/>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0"/>
  </cols>
  <sheetData>
    <row r="1" spans="1:14">
      <c r="A1" s="4" t="s">
        <v>30</v>
      </c>
      <c r="B1" s="3" t="str">
        <f>'Info '!C2</f>
        <v>Terabank</v>
      </c>
    </row>
    <row r="2" spans="1:14" ht="14.25" customHeight="1">
      <c r="A2" s="4" t="s">
        <v>31</v>
      </c>
      <c r="B2" s="340">
        <f>'3.PL'!C2</f>
        <v>44926</v>
      </c>
    </row>
    <row r="3" spans="1:14" ht="14.25" customHeight="1"/>
    <row r="4" spans="1:14" ht="13.5" thickBot="1">
      <c r="A4" s="4" t="s">
        <v>265</v>
      </c>
      <c r="B4" s="188" t="s">
        <v>28</v>
      </c>
    </row>
    <row r="5" spans="1:14" s="145" customFormat="1">
      <c r="A5" s="141"/>
      <c r="B5" s="142"/>
      <c r="C5" s="143" t="s">
        <v>0</v>
      </c>
      <c r="D5" s="143" t="s">
        <v>1</v>
      </c>
      <c r="E5" s="143" t="s">
        <v>2</v>
      </c>
      <c r="F5" s="143" t="s">
        <v>3</v>
      </c>
      <c r="G5" s="143" t="s">
        <v>4</v>
      </c>
      <c r="H5" s="143" t="s">
        <v>5</v>
      </c>
      <c r="I5" s="143" t="s">
        <v>8</v>
      </c>
      <c r="J5" s="143" t="s">
        <v>9</v>
      </c>
      <c r="K5" s="143" t="s">
        <v>10</v>
      </c>
      <c r="L5" s="143" t="s">
        <v>11</v>
      </c>
      <c r="M5" s="143" t="s">
        <v>12</v>
      </c>
      <c r="N5" s="144" t="s">
        <v>13</v>
      </c>
    </row>
    <row r="6" spans="1:14" ht="25.5">
      <c r="A6" s="146"/>
      <c r="B6" s="147"/>
      <c r="C6" s="148" t="s">
        <v>264</v>
      </c>
      <c r="D6" s="149" t="s">
        <v>263</v>
      </c>
      <c r="E6" s="150" t="s">
        <v>262</v>
      </c>
      <c r="F6" s="151">
        <v>0</v>
      </c>
      <c r="G6" s="151">
        <v>0.2</v>
      </c>
      <c r="H6" s="151">
        <v>0.35</v>
      </c>
      <c r="I6" s="151">
        <v>0.5</v>
      </c>
      <c r="J6" s="151">
        <v>0.75</v>
      </c>
      <c r="K6" s="151">
        <v>1</v>
      </c>
      <c r="L6" s="151">
        <v>1.5</v>
      </c>
      <c r="M6" s="151">
        <v>2.5</v>
      </c>
      <c r="N6" s="187" t="s">
        <v>276</v>
      </c>
    </row>
    <row r="7" spans="1:14" ht="15.75">
      <c r="A7" s="152">
        <v>1</v>
      </c>
      <c r="B7" s="153" t="s">
        <v>261</v>
      </c>
      <c r="C7" s="568">
        <f>SUM(C8:C13)</f>
        <v>36055000</v>
      </c>
      <c r="D7" s="569"/>
      <c r="E7" s="570">
        <f t="shared" ref="E7:M7" si="0">SUM(E8:E13)</f>
        <v>721100</v>
      </c>
      <c r="F7" s="570">
        <f>SUM(F8:F13)</f>
        <v>0</v>
      </c>
      <c r="G7" s="570">
        <f t="shared" si="0"/>
        <v>0</v>
      </c>
      <c r="H7" s="570">
        <f t="shared" si="0"/>
        <v>0</v>
      </c>
      <c r="I7" s="570">
        <f t="shared" si="0"/>
        <v>0</v>
      </c>
      <c r="J7" s="570">
        <f t="shared" si="0"/>
        <v>0</v>
      </c>
      <c r="K7" s="570">
        <f t="shared" si="0"/>
        <v>721100</v>
      </c>
      <c r="L7" s="570">
        <f t="shared" si="0"/>
        <v>0</v>
      </c>
      <c r="M7" s="570">
        <f t="shared" si="0"/>
        <v>0</v>
      </c>
      <c r="N7" s="571">
        <f>SUM(N8:N13)</f>
        <v>721100</v>
      </c>
    </row>
    <row r="8" spans="1:14" ht="15">
      <c r="A8" s="152">
        <v>1.1000000000000001</v>
      </c>
      <c r="B8" s="154" t="s">
        <v>259</v>
      </c>
      <c r="C8" s="572">
        <v>36055000</v>
      </c>
      <c r="D8" s="573">
        <v>0.02</v>
      </c>
      <c r="E8" s="570">
        <f>C8*D8</f>
        <v>721100</v>
      </c>
      <c r="F8" s="574">
        <v>0</v>
      </c>
      <c r="G8" s="574">
        <v>0</v>
      </c>
      <c r="H8" s="574">
        <v>0</v>
      </c>
      <c r="I8" s="574">
        <v>0</v>
      </c>
      <c r="J8" s="574">
        <v>0</v>
      </c>
      <c r="K8" s="574">
        <v>721100</v>
      </c>
      <c r="L8" s="574">
        <v>0</v>
      </c>
      <c r="M8" s="574">
        <v>0</v>
      </c>
      <c r="N8" s="571">
        <f>SUMPRODUCT($F$6:$M$6,F8:M8)</f>
        <v>721100</v>
      </c>
    </row>
    <row r="9" spans="1:14" ht="15">
      <c r="A9" s="152">
        <v>1.2</v>
      </c>
      <c r="B9" s="154" t="s">
        <v>258</v>
      </c>
      <c r="C9" s="574">
        <v>0</v>
      </c>
      <c r="D9" s="573">
        <v>0.05</v>
      </c>
      <c r="E9" s="570">
        <f>C9*D9</f>
        <v>0</v>
      </c>
      <c r="F9" s="574">
        <v>0</v>
      </c>
      <c r="G9" s="574">
        <v>0</v>
      </c>
      <c r="H9" s="574">
        <v>0</v>
      </c>
      <c r="I9" s="574">
        <v>0</v>
      </c>
      <c r="J9" s="574">
        <v>0</v>
      </c>
      <c r="K9" s="574">
        <v>0</v>
      </c>
      <c r="L9" s="574">
        <v>0</v>
      </c>
      <c r="M9" s="574">
        <v>0</v>
      </c>
      <c r="N9" s="571">
        <f t="shared" ref="N9:N12" si="1">SUMPRODUCT($F$6:$M$6,F9:M9)</f>
        <v>0</v>
      </c>
    </row>
    <row r="10" spans="1:14" ht="15">
      <c r="A10" s="152">
        <v>1.3</v>
      </c>
      <c r="B10" s="154" t="s">
        <v>257</v>
      </c>
      <c r="C10" s="574">
        <v>0</v>
      </c>
      <c r="D10" s="573">
        <v>0.08</v>
      </c>
      <c r="E10" s="570">
        <f>C10*D10</f>
        <v>0</v>
      </c>
      <c r="F10" s="574">
        <v>0</v>
      </c>
      <c r="G10" s="574">
        <v>0</v>
      </c>
      <c r="H10" s="574">
        <v>0</v>
      </c>
      <c r="I10" s="574">
        <v>0</v>
      </c>
      <c r="J10" s="574">
        <v>0</v>
      </c>
      <c r="K10" s="574">
        <v>0</v>
      </c>
      <c r="L10" s="574">
        <v>0</v>
      </c>
      <c r="M10" s="574">
        <v>0</v>
      </c>
      <c r="N10" s="571">
        <f>SUMPRODUCT($F$6:$M$6,F10:M10)</f>
        <v>0</v>
      </c>
    </row>
    <row r="11" spans="1:14" ht="15">
      <c r="A11" s="152">
        <v>1.4</v>
      </c>
      <c r="B11" s="154" t="s">
        <v>256</v>
      </c>
      <c r="C11" s="574">
        <v>0</v>
      </c>
      <c r="D11" s="573">
        <v>0.11</v>
      </c>
      <c r="E11" s="570">
        <f>C11*D11</f>
        <v>0</v>
      </c>
      <c r="F11" s="574">
        <v>0</v>
      </c>
      <c r="G11" s="574">
        <v>0</v>
      </c>
      <c r="H11" s="574">
        <v>0</v>
      </c>
      <c r="I11" s="574">
        <v>0</v>
      </c>
      <c r="J11" s="574">
        <v>0</v>
      </c>
      <c r="K11" s="574">
        <v>0</v>
      </c>
      <c r="L11" s="574">
        <v>0</v>
      </c>
      <c r="M11" s="574">
        <v>0</v>
      </c>
      <c r="N11" s="571">
        <f t="shared" si="1"/>
        <v>0</v>
      </c>
    </row>
    <row r="12" spans="1:14" ht="15">
      <c r="A12" s="152">
        <v>1.5</v>
      </c>
      <c r="B12" s="154" t="s">
        <v>255</v>
      </c>
      <c r="C12" s="574">
        <v>0</v>
      </c>
      <c r="D12" s="573">
        <v>0.14000000000000001</v>
      </c>
      <c r="E12" s="570">
        <f>C12*D12</f>
        <v>0</v>
      </c>
      <c r="F12" s="574">
        <v>0</v>
      </c>
      <c r="G12" s="574">
        <v>0</v>
      </c>
      <c r="H12" s="574">
        <v>0</v>
      </c>
      <c r="I12" s="574">
        <v>0</v>
      </c>
      <c r="J12" s="574">
        <v>0</v>
      </c>
      <c r="K12" s="574">
        <v>0</v>
      </c>
      <c r="L12" s="574">
        <v>0</v>
      </c>
      <c r="M12" s="574">
        <v>0</v>
      </c>
      <c r="N12" s="571">
        <f t="shared" si="1"/>
        <v>0</v>
      </c>
    </row>
    <row r="13" spans="1:14" ht="15">
      <c r="A13" s="152">
        <v>1.6</v>
      </c>
      <c r="B13" s="155" t="s">
        <v>254</v>
      </c>
      <c r="C13" s="574">
        <v>0</v>
      </c>
      <c r="D13" s="575"/>
      <c r="E13" s="572"/>
      <c r="F13" s="574">
        <v>0</v>
      </c>
      <c r="G13" s="574">
        <v>0</v>
      </c>
      <c r="H13" s="574">
        <v>0</v>
      </c>
      <c r="I13" s="574">
        <v>0</v>
      </c>
      <c r="J13" s="574">
        <v>0</v>
      </c>
      <c r="K13" s="574">
        <v>0</v>
      </c>
      <c r="L13" s="574">
        <v>0</v>
      </c>
      <c r="M13" s="574">
        <v>0</v>
      </c>
      <c r="N13" s="571">
        <f>SUMPRODUCT($F$6:$M$6,F13:M13)</f>
        <v>0</v>
      </c>
    </row>
    <row r="14" spans="1:14" ht="15.75">
      <c r="A14" s="152">
        <v>2</v>
      </c>
      <c r="B14" s="156" t="s">
        <v>260</v>
      </c>
      <c r="C14" s="570">
        <f>SUM(C15:C20)</f>
        <v>0</v>
      </c>
      <c r="D14" s="574"/>
      <c r="E14" s="570">
        <f t="shared" ref="E14:M14" si="2">SUM(E15:E20)</f>
        <v>0</v>
      </c>
      <c r="F14" s="574">
        <f t="shared" si="2"/>
        <v>0</v>
      </c>
      <c r="G14" s="574">
        <f t="shared" si="2"/>
        <v>0</v>
      </c>
      <c r="H14" s="574">
        <f t="shared" si="2"/>
        <v>0</v>
      </c>
      <c r="I14" s="574">
        <f t="shared" si="2"/>
        <v>0</v>
      </c>
      <c r="J14" s="574">
        <f t="shared" si="2"/>
        <v>0</v>
      </c>
      <c r="K14" s="574">
        <f t="shared" si="2"/>
        <v>0</v>
      </c>
      <c r="L14" s="574">
        <f t="shared" si="2"/>
        <v>0</v>
      </c>
      <c r="M14" s="574">
        <f t="shared" si="2"/>
        <v>0</v>
      </c>
      <c r="N14" s="571">
        <f>SUM(N15:N20)</f>
        <v>0</v>
      </c>
    </row>
    <row r="15" spans="1:14" ht="15">
      <c r="A15" s="152">
        <v>2.1</v>
      </c>
      <c r="B15" s="155" t="s">
        <v>259</v>
      </c>
      <c r="C15" s="574">
        <v>0</v>
      </c>
      <c r="D15" s="573">
        <v>5.0000000000000001E-3</v>
      </c>
      <c r="E15" s="570">
        <f>C15*D15</f>
        <v>0</v>
      </c>
      <c r="F15" s="574">
        <v>0</v>
      </c>
      <c r="G15" s="574">
        <v>0</v>
      </c>
      <c r="H15" s="574">
        <v>0</v>
      </c>
      <c r="I15" s="574">
        <v>0</v>
      </c>
      <c r="J15" s="574">
        <v>0</v>
      </c>
      <c r="K15" s="574">
        <v>0</v>
      </c>
      <c r="L15" s="574">
        <v>0</v>
      </c>
      <c r="M15" s="574">
        <v>0</v>
      </c>
      <c r="N15" s="571">
        <f>SUMPRODUCT($F$6:$M$6,F15:M15)</f>
        <v>0</v>
      </c>
    </row>
    <row r="16" spans="1:14" ht="15">
      <c r="A16" s="152">
        <v>2.2000000000000002</v>
      </c>
      <c r="B16" s="155" t="s">
        <v>258</v>
      </c>
      <c r="C16" s="574">
        <v>0</v>
      </c>
      <c r="D16" s="573">
        <v>0.01</v>
      </c>
      <c r="E16" s="570">
        <f>C16*D16</f>
        <v>0</v>
      </c>
      <c r="F16" s="574">
        <v>0</v>
      </c>
      <c r="G16" s="574">
        <v>0</v>
      </c>
      <c r="H16" s="574">
        <v>0</v>
      </c>
      <c r="I16" s="574">
        <v>0</v>
      </c>
      <c r="J16" s="574">
        <v>0</v>
      </c>
      <c r="K16" s="574">
        <v>0</v>
      </c>
      <c r="L16" s="574">
        <v>0</v>
      </c>
      <c r="M16" s="574">
        <v>0</v>
      </c>
      <c r="N16" s="571">
        <f t="shared" ref="N16:N20" si="3">SUMPRODUCT($F$6:$M$6,F16:M16)</f>
        <v>0</v>
      </c>
    </row>
    <row r="17" spans="1:14" ht="15">
      <c r="A17" s="152">
        <v>2.2999999999999998</v>
      </c>
      <c r="B17" s="155" t="s">
        <v>257</v>
      </c>
      <c r="C17" s="574">
        <v>0</v>
      </c>
      <c r="D17" s="573">
        <v>0.02</v>
      </c>
      <c r="E17" s="570">
        <f>C17*D17</f>
        <v>0</v>
      </c>
      <c r="F17" s="574">
        <v>0</v>
      </c>
      <c r="G17" s="574">
        <v>0</v>
      </c>
      <c r="H17" s="574">
        <v>0</v>
      </c>
      <c r="I17" s="574">
        <v>0</v>
      </c>
      <c r="J17" s="574">
        <v>0</v>
      </c>
      <c r="K17" s="574">
        <v>0</v>
      </c>
      <c r="L17" s="574">
        <v>0</v>
      </c>
      <c r="M17" s="574">
        <v>0</v>
      </c>
      <c r="N17" s="571">
        <f t="shared" si="3"/>
        <v>0</v>
      </c>
    </row>
    <row r="18" spans="1:14" ht="15">
      <c r="A18" s="152">
        <v>2.4</v>
      </c>
      <c r="B18" s="155" t="s">
        <v>256</v>
      </c>
      <c r="C18" s="574">
        <v>0</v>
      </c>
      <c r="D18" s="573">
        <v>0.03</v>
      </c>
      <c r="E18" s="570">
        <f>C18*D18</f>
        <v>0</v>
      </c>
      <c r="F18" s="574">
        <v>0</v>
      </c>
      <c r="G18" s="574">
        <v>0</v>
      </c>
      <c r="H18" s="574">
        <v>0</v>
      </c>
      <c r="I18" s="574">
        <v>0</v>
      </c>
      <c r="J18" s="574">
        <v>0</v>
      </c>
      <c r="K18" s="574">
        <v>0</v>
      </c>
      <c r="L18" s="574">
        <v>0</v>
      </c>
      <c r="M18" s="574">
        <v>0</v>
      </c>
      <c r="N18" s="571">
        <f t="shared" si="3"/>
        <v>0</v>
      </c>
    </row>
    <row r="19" spans="1:14" ht="15">
      <c r="A19" s="152">
        <v>2.5</v>
      </c>
      <c r="B19" s="155" t="s">
        <v>255</v>
      </c>
      <c r="C19" s="574">
        <v>0</v>
      </c>
      <c r="D19" s="573">
        <v>0.04</v>
      </c>
      <c r="E19" s="570">
        <f>C19*D19</f>
        <v>0</v>
      </c>
      <c r="F19" s="574">
        <v>0</v>
      </c>
      <c r="G19" s="574">
        <v>0</v>
      </c>
      <c r="H19" s="574">
        <v>0</v>
      </c>
      <c r="I19" s="574">
        <v>0</v>
      </c>
      <c r="J19" s="574">
        <v>0</v>
      </c>
      <c r="K19" s="574">
        <v>0</v>
      </c>
      <c r="L19" s="574">
        <v>0</v>
      </c>
      <c r="M19" s="574">
        <v>0</v>
      </c>
      <c r="N19" s="571">
        <f t="shared" si="3"/>
        <v>0</v>
      </c>
    </row>
    <row r="20" spans="1:14" ht="15">
      <c r="A20" s="152">
        <v>2.6</v>
      </c>
      <c r="B20" s="155" t="s">
        <v>254</v>
      </c>
      <c r="C20" s="574">
        <v>0</v>
      </c>
      <c r="D20" s="575"/>
      <c r="E20" s="576"/>
      <c r="F20" s="574">
        <v>0</v>
      </c>
      <c r="G20" s="574">
        <v>0</v>
      </c>
      <c r="H20" s="574">
        <v>0</v>
      </c>
      <c r="I20" s="574">
        <v>0</v>
      </c>
      <c r="J20" s="574">
        <v>0</v>
      </c>
      <c r="K20" s="574">
        <v>0</v>
      </c>
      <c r="L20" s="574">
        <v>0</v>
      </c>
      <c r="M20" s="574">
        <v>0</v>
      </c>
      <c r="N20" s="571">
        <f t="shared" si="3"/>
        <v>0</v>
      </c>
    </row>
    <row r="21" spans="1:14" ht="16.5" thickBot="1">
      <c r="A21" s="157"/>
      <c r="B21" s="158" t="s">
        <v>109</v>
      </c>
      <c r="C21" s="577">
        <f>C14+C7</f>
        <v>36055000</v>
      </c>
      <c r="D21" s="577"/>
      <c r="E21" s="577">
        <f>E14+E7</f>
        <v>721100</v>
      </c>
      <c r="F21" s="578">
        <f>F7+F14</f>
        <v>0</v>
      </c>
      <c r="G21" s="578">
        <f t="shared" ref="G21:L21" si="4">G7+G14</f>
        <v>0</v>
      </c>
      <c r="H21" s="578">
        <f t="shared" si="4"/>
        <v>0</v>
      </c>
      <c r="I21" s="578">
        <f t="shared" si="4"/>
        <v>0</v>
      </c>
      <c r="J21" s="578">
        <f t="shared" si="4"/>
        <v>0</v>
      </c>
      <c r="K21" s="578">
        <f t="shared" si="4"/>
        <v>721100</v>
      </c>
      <c r="L21" s="578">
        <f t="shared" si="4"/>
        <v>0</v>
      </c>
      <c r="M21" s="578">
        <f>M7+M14</f>
        <v>0</v>
      </c>
      <c r="N21" s="579">
        <f>N14+N7</f>
        <v>721100</v>
      </c>
    </row>
    <row r="22" spans="1:14">
      <c r="E22" s="159"/>
      <c r="F22" s="159"/>
      <c r="G22" s="159"/>
      <c r="H22" s="159"/>
      <c r="I22" s="159"/>
      <c r="J22" s="159"/>
      <c r="K22" s="159"/>
      <c r="L22" s="159"/>
      <c r="M22" s="159"/>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90" zoomScaleNormal="90" workbookViewId="0">
      <selection activeCell="B3" sqref="B3"/>
    </sheetView>
  </sheetViews>
  <sheetFormatPr defaultRowHeight="15"/>
  <cols>
    <col min="1" max="1" width="11.42578125" customWidth="1"/>
    <col min="2" max="2" width="76.85546875" style="289" customWidth="1"/>
    <col min="3" max="3" width="22.85546875" customWidth="1"/>
  </cols>
  <sheetData>
    <row r="1" spans="1:3">
      <c r="A1" s="2" t="s">
        <v>30</v>
      </c>
      <c r="B1" s="3" t="str">
        <f>'Info '!C2</f>
        <v>Terabank</v>
      </c>
    </row>
    <row r="2" spans="1:3">
      <c r="A2" s="2" t="s">
        <v>31</v>
      </c>
      <c r="B2" s="340">
        <f>'3.PL'!C2</f>
        <v>44926</v>
      </c>
    </row>
    <row r="3" spans="1:3">
      <c r="A3" s="4"/>
      <c r="B3"/>
    </row>
    <row r="4" spans="1:3">
      <c r="A4" s="4" t="s">
        <v>432</v>
      </c>
      <c r="B4" t="s">
        <v>433</v>
      </c>
    </row>
    <row r="5" spans="1:3">
      <c r="A5" s="290" t="s">
        <v>434</v>
      </c>
      <c r="B5" s="291"/>
      <c r="C5" s="292"/>
    </row>
    <row r="6" spans="1:3" ht="24">
      <c r="A6" s="293">
        <v>1</v>
      </c>
      <c r="B6" s="294" t="s">
        <v>482</v>
      </c>
      <c r="C6" s="580">
        <v>1483694213.6999044</v>
      </c>
    </row>
    <row r="7" spans="1:3">
      <c r="A7" s="293">
        <v>2</v>
      </c>
      <c r="B7" s="294" t="s">
        <v>435</v>
      </c>
      <c r="C7" s="581">
        <v>-24383047.379999995</v>
      </c>
    </row>
    <row r="8" spans="1:3" ht="24">
      <c r="A8" s="295">
        <v>3</v>
      </c>
      <c r="B8" s="296" t="s">
        <v>436</v>
      </c>
      <c r="C8" s="582">
        <f>C6+C7</f>
        <v>1459311166.3199043</v>
      </c>
    </row>
    <row r="9" spans="1:3">
      <c r="A9" s="290" t="s">
        <v>437</v>
      </c>
      <c r="B9" s="291"/>
      <c r="C9" s="583"/>
    </row>
    <row r="10" spans="1:3" ht="24">
      <c r="A10" s="297">
        <v>4</v>
      </c>
      <c r="B10" s="298" t="s">
        <v>438</v>
      </c>
      <c r="C10" s="581">
        <v>0</v>
      </c>
    </row>
    <row r="11" spans="1:3">
      <c r="A11" s="297">
        <v>5</v>
      </c>
      <c r="B11" s="299" t="s">
        <v>439</v>
      </c>
      <c r="C11" s="581">
        <v>0</v>
      </c>
    </row>
    <row r="12" spans="1:3">
      <c r="A12" s="297" t="s">
        <v>440</v>
      </c>
      <c r="B12" s="299" t="s">
        <v>441</v>
      </c>
      <c r="C12" s="582">
        <v>721100</v>
      </c>
    </row>
    <row r="13" spans="1:3" ht="24">
      <c r="A13" s="300">
        <v>6</v>
      </c>
      <c r="B13" s="298" t="s">
        <v>442</v>
      </c>
      <c r="C13" s="581">
        <v>0</v>
      </c>
    </row>
    <row r="14" spans="1:3">
      <c r="A14" s="300">
        <v>7</v>
      </c>
      <c r="B14" s="301" t="s">
        <v>443</v>
      </c>
      <c r="C14" s="581">
        <v>0</v>
      </c>
    </row>
    <row r="15" spans="1:3">
      <c r="A15" s="302">
        <v>8</v>
      </c>
      <c r="B15" s="303" t="s">
        <v>444</v>
      </c>
      <c r="C15" s="581">
        <v>0</v>
      </c>
    </row>
    <row r="16" spans="1:3">
      <c r="A16" s="300">
        <v>9</v>
      </c>
      <c r="B16" s="301" t="s">
        <v>445</v>
      </c>
      <c r="C16" s="581">
        <v>0</v>
      </c>
    </row>
    <row r="17" spans="1:3">
      <c r="A17" s="300">
        <v>10</v>
      </c>
      <c r="B17" s="301" t="s">
        <v>446</v>
      </c>
      <c r="C17" s="581">
        <v>0</v>
      </c>
    </row>
    <row r="18" spans="1:3">
      <c r="A18" s="304">
        <v>11</v>
      </c>
      <c r="B18" s="305" t="s">
        <v>447</v>
      </c>
      <c r="C18" s="582">
        <f>SUM(C10:C17)</f>
        <v>721100</v>
      </c>
    </row>
    <row r="19" spans="1:3">
      <c r="A19" s="306" t="s">
        <v>448</v>
      </c>
      <c r="B19" s="307"/>
      <c r="C19" s="584"/>
    </row>
    <row r="20" spans="1:3" ht="24">
      <c r="A20" s="308">
        <v>12</v>
      </c>
      <c r="B20" s="298" t="s">
        <v>449</v>
      </c>
      <c r="C20" s="581">
        <v>0</v>
      </c>
    </row>
    <row r="21" spans="1:3">
      <c r="A21" s="308">
        <v>13</v>
      </c>
      <c r="B21" s="298" t="s">
        <v>450</v>
      </c>
      <c r="C21" s="581">
        <v>0</v>
      </c>
    </row>
    <row r="22" spans="1:3">
      <c r="A22" s="308">
        <v>14</v>
      </c>
      <c r="B22" s="298" t="s">
        <v>451</v>
      </c>
      <c r="C22" s="581">
        <v>0</v>
      </c>
    </row>
    <row r="23" spans="1:3" ht="24">
      <c r="A23" s="308" t="s">
        <v>452</v>
      </c>
      <c r="B23" s="298" t="s">
        <v>453</v>
      </c>
      <c r="C23" s="581">
        <v>0</v>
      </c>
    </row>
    <row r="24" spans="1:3">
      <c r="A24" s="308">
        <v>15</v>
      </c>
      <c r="B24" s="298" t="s">
        <v>454</v>
      </c>
      <c r="C24" s="581">
        <v>0</v>
      </c>
    </row>
    <row r="25" spans="1:3">
      <c r="A25" s="308" t="s">
        <v>455</v>
      </c>
      <c r="B25" s="298" t="s">
        <v>456</v>
      </c>
      <c r="C25" s="581">
        <v>0</v>
      </c>
    </row>
    <row r="26" spans="1:3">
      <c r="A26" s="309">
        <v>16</v>
      </c>
      <c r="B26" s="310" t="s">
        <v>457</v>
      </c>
      <c r="C26" s="582">
        <f>SUM(C20:C25)</f>
        <v>0</v>
      </c>
    </row>
    <row r="27" spans="1:3">
      <c r="A27" s="290" t="s">
        <v>458</v>
      </c>
      <c r="B27" s="291"/>
      <c r="C27" s="583"/>
    </row>
    <row r="28" spans="1:3">
      <c r="A28" s="311">
        <v>17</v>
      </c>
      <c r="B28" s="299" t="s">
        <v>459</v>
      </c>
      <c r="C28" s="581">
        <v>83976423.729999959</v>
      </c>
    </row>
    <row r="29" spans="1:3">
      <c r="A29" s="311">
        <v>18</v>
      </c>
      <c r="B29" s="299" t="s">
        <v>460</v>
      </c>
      <c r="C29" s="581">
        <v>-42971205.581000015</v>
      </c>
    </row>
    <row r="30" spans="1:3">
      <c r="A30" s="309">
        <v>19</v>
      </c>
      <c r="B30" s="310" t="s">
        <v>461</v>
      </c>
      <c r="C30" s="582">
        <f>C28+C29</f>
        <v>41005218.148999944</v>
      </c>
    </row>
    <row r="31" spans="1:3">
      <c r="A31" s="290" t="s">
        <v>462</v>
      </c>
      <c r="B31" s="291"/>
      <c r="C31" s="583"/>
    </row>
    <row r="32" spans="1:3" ht="24">
      <c r="A32" s="311" t="s">
        <v>463</v>
      </c>
      <c r="B32" s="298" t="s">
        <v>464</v>
      </c>
      <c r="C32" s="585">
        <v>0</v>
      </c>
    </row>
    <row r="33" spans="1:3">
      <c r="A33" s="311" t="s">
        <v>465</v>
      </c>
      <c r="B33" s="299" t="s">
        <v>466</v>
      </c>
      <c r="C33" s="585">
        <v>0</v>
      </c>
    </row>
    <row r="34" spans="1:3">
      <c r="A34" s="290" t="s">
        <v>467</v>
      </c>
      <c r="B34" s="291"/>
      <c r="C34" s="583"/>
    </row>
    <row r="35" spans="1:3">
      <c r="A35" s="312">
        <v>20</v>
      </c>
      <c r="B35" s="313" t="s">
        <v>468</v>
      </c>
      <c r="C35" s="585">
        <v>176538772.0999999</v>
      </c>
    </row>
    <row r="36" spans="1:3">
      <c r="A36" s="309">
        <v>21</v>
      </c>
      <c r="B36" s="310" t="s">
        <v>469</v>
      </c>
      <c r="C36" s="585">
        <v>1501037484.4689043</v>
      </c>
    </row>
    <row r="37" spans="1:3">
      <c r="A37" s="290" t="s">
        <v>470</v>
      </c>
      <c r="B37" s="291"/>
      <c r="C37" s="583"/>
    </row>
    <row r="38" spans="1:3">
      <c r="A38" s="309">
        <v>22</v>
      </c>
      <c r="B38" s="310" t="s">
        <v>470</v>
      </c>
      <c r="C38" s="586">
        <f>IFERROR(C35/C36,0)</f>
        <v>0.11761116822639689</v>
      </c>
    </row>
    <row r="39" spans="1:3">
      <c r="A39" s="290" t="s">
        <v>471</v>
      </c>
      <c r="B39" s="291"/>
      <c r="C39" s="583"/>
    </row>
    <row r="40" spans="1:3">
      <c r="A40" s="314" t="s">
        <v>472</v>
      </c>
      <c r="B40" s="298" t="s">
        <v>473</v>
      </c>
      <c r="C40" s="585">
        <v>0</v>
      </c>
    </row>
    <row r="41" spans="1:3" ht="24">
      <c r="A41" s="315" t="s">
        <v>474</v>
      </c>
      <c r="B41" s="294" t="s">
        <v>475</v>
      </c>
      <c r="C41" s="585">
        <v>0</v>
      </c>
    </row>
    <row r="43" spans="1:3">
      <c r="B43" s="289" t="s">
        <v>483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G39" sqref="G39"/>
    </sheetView>
  </sheetViews>
  <sheetFormatPr defaultRowHeight="15"/>
  <cols>
    <col min="1" max="1" width="8.7109375" style="194"/>
    <col min="2" max="2" width="82.5703125" style="201" customWidth="1"/>
    <col min="3" max="7" width="17.5703125" style="194" customWidth="1"/>
  </cols>
  <sheetData>
    <row r="1" spans="1:7">
      <c r="A1" s="194" t="s">
        <v>30</v>
      </c>
      <c r="B1" s="3" t="str">
        <f>'Info '!C2</f>
        <v>Terabank</v>
      </c>
    </row>
    <row r="2" spans="1:7">
      <c r="A2" s="194" t="s">
        <v>31</v>
      </c>
      <c r="B2" s="340">
        <f>'3.PL'!C2</f>
        <v>44926</v>
      </c>
    </row>
    <row r="4" spans="1:7" ht="15.75" thickBot="1">
      <c r="A4" s="194" t="s">
        <v>533</v>
      </c>
      <c r="B4" s="344" t="s">
        <v>494</v>
      </c>
    </row>
    <row r="5" spans="1:7">
      <c r="A5" s="345"/>
      <c r="B5" s="346"/>
      <c r="C5" s="676" t="s">
        <v>495</v>
      </c>
      <c r="D5" s="676"/>
      <c r="E5" s="676"/>
      <c r="F5" s="676"/>
      <c r="G5" s="677" t="s">
        <v>496</v>
      </c>
    </row>
    <row r="6" spans="1:7">
      <c r="A6" s="347"/>
      <c r="B6" s="348"/>
      <c r="C6" s="349" t="s">
        <v>497</v>
      </c>
      <c r="D6" s="349" t="s">
        <v>498</v>
      </c>
      <c r="E6" s="349" t="s">
        <v>499</v>
      </c>
      <c r="F6" s="349" t="s">
        <v>500</v>
      </c>
      <c r="G6" s="678"/>
    </row>
    <row r="7" spans="1:7">
      <c r="A7" s="350"/>
      <c r="B7" s="351" t="s">
        <v>501</v>
      </c>
      <c r="C7" s="352"/>
      <c r="D7" s="352"/>
      <c r="E7" s="352"/>
      <c r="F7" s="352"/>
      <c r="G7" s="353"/>
    </row>
    <row r="8" spans="1:7">
      <c r="A8" s="354">
        <v>1</v>
      </c>
      <c r="B8" s="355" t="s">
        <v>502</v>
      </c>
      <c r="C8" s="544">
        <f>SUM(C9:C10)</f>
        <v>176538772.09999993</v>
      </c>
      <c r="D8" s="544">
        <f>SUM(D9:D10)</f>
        <v>0</v>
      </c>
      <c r="E8" s="544">
        <f>SUM(E9:E10)</f>
        <v>0</v>
      </c>
      <c r="F8" s="544">
        <f>SUM(F9:F10)</f>
        <v>270104032.21200001</v>
      </c>
      <c r="G8" s="356">
        <f>SUM(G9:G10)</f>
        <v>446642804.31199992</v>
      </c>
    </row>
    <row r="9" spans="1:7">
      <c r="A9" s="354">
        <v>2</v>
      </c>
      <c r="B9" s="357" t="s">
        <v>503</v>
      </c>
      <c r="C9" s="544">
        <v>176538772.09999993</v>
      </c>
      <c r="D9" s="544">
        <v>0</v>
      </c>
      <c r="E9" s="544">
        <v>0</v>
      </c>
      <c r="F9" s="544">
        <v>34503594.039999999</v>
      </c>
      <c r="G9" s="356">
        <v>211042366.13999993</v>
      </c>
    </row>
    <row r="10" spans="1:7">
      <c r="A10" s="354">
        <v>3</v>
      </c>
      <c r="B10" s="357" t="s">
        <v>504</v>
      </c>
      <c r="C10" s="587"/>
      <c r="D10" s="587"/>
      <c r="E10" s="587"/>
      <c r="F10" s="544">
        <v>235600438.17199999</v>
      </c>
      <c r="G10" s="356">
        <v>235600438.17199999</v>
      </c>
    </row>
    <row r="11" spans="1:7" ht="14.45" customHeight="1">
      <c r="A11" s="354">
        <v>4</v>
      </c>
      <c r="B11" s="355" t="s">
        <v>505</v>
      </c>
      <c r="C11" s="544">
        <f t="shared" ref="C11:F11" si="0">SUM(C12:C13)</f>
        <v>165448241.6200003</v>
      </c>
      <c r="D11" s="544">
        <f t="shared" si="0"/>
        <v>106222066.43000004</v>
      </c>
      <c r="E11" s="544">
        <f t="shared" si="0"/>
        <v>98731377.670000046</v>
      </c>
      <c r="F11" s="544">
        <f t="shared" si="0"/>
        <v>13957661.42999999</v>
      </c>
      <c r="G11" s="356">
        <f>SUM(G12:G13)</f>
        <v>343593635.36750036</v>
      </c>
    </row>
    <row r="12" spans="1:7">
      <c r="A12" s="354">
        <v>5</v>
      </c>
      <c r="B12" s="357" t="s">
        <v>506</v>
      </c>
      <c r="C12" s="544">
        <v>144730313.86000031</v>
      </c>
      <c r="D12" s="588">
        <v>89124177.160000041</v>
      </c>
      <c r="E12" s="544">
        <v>90380519.440000042</v>
      </c>
      <c r="F12" s="544">
        <v>12240460.18999999</v>
      </c>
      <c r="G12" s="356">
        <v>319651697.11750036</v>
      </c>
    </row>
    <row r="13" spans="1:7">
      <c r="A13" s="354">
        <v>6</v>
      </c>
      <c r="B13" s="357" t="s">
        <v>507</v>
      </c>
      <c r="C13" s="544">
        <v>20717927.759999976</v>
      </c>
      <c r="D13" s="588">
        <v>17097889.270000003</v>
      </c>
      <c r="E13" s="544">
        <v>8350858.2299999986</v>
      </c>
      <c r="F13" s="544">
        <v>1717201.2400000002</v>
      </c>
      <c r="G13" s="356">
        <v>23941938.249999989</v>
      </c>
    </row>
    <row r="14" spans="1:7">
      <c r="A14" s="354">
        <v>7</v>
      </c>
      <c r="B14" s="355" t="s">
        <v>508</v>
      </c>
      <c r="C14" s="544">
        <f t="shared" ref="C14:F14" si="1">SUM(C15:C16)</f>
        <v>290057940.03999966</v>
      </c>
      <c r="D14" s="544">
        <f t="shared" si="1"/>
        <v>237634962.70999998</v>
      </c>
      <c r="E14" s="544">
        <f t="shared" si="1"/>
        <v>81029289.879999995</v>
      </c>
      <c r="F14" s="544">
        <f t="shared" si="1"/>
        <v>3200</v>
      </c>
      <c r="G14" s="356">
        <f>SUM(G15:G16)</f>
        <v>210232262.73499981</v>
      </c>
    </row>
    <row r="15" spans="1:7" ht="39">
      <c r="A15" s="354">
        <v>8</v>
      </c>
      <c r="B15" s="357" t="s">
        <v>509</v>
      </c>
      <c r="C15" s="544">
        <v>271348024.31999964</v>
      </c>
      <c r="D15" s="588">
        <v>68526111.269999996</v>
      </c>
      <c r="E15" s="544">
        <v>50834728.130000003</v>
      </c>
      <c r="F15" s="544">
        <v>3200</v>
      </c>
      <c r="G15" s="356">
        <v>195356031.85999981</v>
      </c>
    </row>
    <row r="16" spans="1:7" ht="26.25">
      <c r="A16" s="354">
        <v>9</v>
      </c>
      <c r="B16" s="357" t="s">
        <v>510</v>
      </c>
      <c r="C16" s="544">
        <v>18709915.720000003</v>
      </c>
      <c r="D16" s="588">
        <v>169108851.44</v>
      </c>
      <c r="E16" s="544">
        <v>30194561.75</v>
      </c>
      <c r="F16" s="544">
        <v>0</v>
      </c>
      <c r="G16" s="356">
        <v>14876230.875</v>
      </c>
    </row>
    <row r="17" spans="1:7">
      <c r="A17" s="354">
        <v>10</v>
      </c>
      <c r="B17" s="355" t="s">
        <v>511</v>
      </c>
      <c r="C17" s="544">
        <v>0</v>
      </c>
      <c r="D17" s="588">
        <v>0</v>
      </c>
      <c r="E17" s="544">
        <v>0</v>
      </c>
      <c r="F17" s="544">
        <v>0</v>
      </c>
      <c r="G17" s="356">
        <v>0</v>
      </c>
    </row>
    <row r="18" spans="1:7">
      <c r="A18" s="354">
        <v>11</v>
      </c>
      <c r="B18" s="355" t="s">
        <v>512</v>
      </c>
      <c r="C18" s="544">
        <f>SUM(C19:C20)</f>
        <v>0</v>
      </c>
      <c r="D18" s="588">
        <f t="shared" ref="D18:G18" si="2">SUM(D19:D20)</f>
        <v>21307070.369999997</v>
      </c>
      <c r="E18" s="544">
        <f t="shared" si="2"/>
        <v>5542101.8900000006</v>
      </c>
      <c r="F18" s="544">
        <f t="shared" si="2"/>
        <v>10442337.830000013</v>
      </c>
      <c r="G18" s="356">
        <f t="shared" si="2"/>
        <v>0</v>
      </c>
    </row>
    <row r="19" spans="1:7">
      <c r="A19" s="354">
        <v>12</v>
      </c>
      <c r="B19" s="357" t="s">
        <v>513</v>
      </c>
      <c r="C19" s="587"/>
      <c r="D19" s="588">
        <v>155552.49999999907</v>
      </c>
      <c r="E19" s="544">
        <v>0</v>
      </c>
      <c r="F19" s="544">
        <v>0</v>
      </c>
      <c r="G19" s="356">
        <v>0</v>
      </c>
    </row>
    <row r="20" spans="1:7">
      <c r="A20" s="354">
        <v>13</v>
      </c>
      <c r="B20" s="357" t="s">
        <v>514</v>
      </c>
      <c r="C20" s="544">
        <v>0</v>
      </c>
      <c r="D20" s="544">
        <v>21151517.869999997</v>
      </c>
      <c r="E20" s="544">
        <v>5542101.8900000006</v>
      </c>
      <c r="F20" s="544">
        <v>10442337.830000013</v>
      </c>
      <c r="G20" s="356">
        <v>0</v>
      </c>
    </row>
    <row r="21" spans="1:7">
      <c r="A21" s="358">
        <v>14</v>
      </c>
      <c r="B21" s="359" t="s">
        <v>515</v>
      </c>
      <c r="C21" s="587"/>
      <c r="D21" s="587"/>
      <c r="E21" s="587"/>
      <c r="F21" s="587"/>
      <c r="G21" s="360">
        <f>SUM(G8,G11,G14,G17,G18)</f>
        <v>1000468702.4145001</v>
      </c>
    </row>
    <row r="22" spans="1:7">
      <c r="A22" s="361"/>
      <c r="B22" s="362" t="s">
        <v>516</v>
      </c>
      <c r="C22" s="363"/>
      <c r="D22" s="364"/>
      <c r="E22" s="363"/>
      <c r="F22" s="363"/>
      <c r="G22" s="365"/>
    </row>
    <row r="23" spans="1:7">
      <c r="A23" s="354">
        <v>15</v>
      </c>
      <c r="B23" s="355" t="s">
        <v>517</v>
      </c>
      <c r="C23" s="545">
        <v>321000295.19590986</v>
      </c>
      <c r="D23" s="554">
        <v>107347400</v>
      </c>
      <c r="E23" s="545">
        <v>0</v>
      </c>
      <c r="F23" s="545">
        <v>2439061.85</v>
      </c>
      <c r="G23" s="356">
        <v>14539533.379800001</v>
      </c>
    </row>
    <row r="24" spans="1:7">
      <c r="A24" s="354">
        <v>16</v>
      </c>
      <c r="B24" s="355" t="s">
        <v>518</v>
      </c>
      <c r="C24" s="544">
        <f>SUM(C25:C27,C29,C31)</f>
        <v>151716.91</v>
      </c>
      <c r="D24" s="588">
        <f t="shared" ref="D24:G24" si="3">SUM(D25:D27,D29,D31)</f>
        <v>129054202.18700698</v>
      </c>
      <c r="E24" s="544">
        <f t="shared" si="3"/>
        <v>113760867.05798112</v>
      </c>
      <c r="F24" s="544">
        <f t="shared" si="3"/>
        <v>654701106.55006647</v>
      </c>
      <c r="G24" s="356">
        <f t="shared" si="3"/>
        <v>654758569.51671469</v>
      </c>
    </row>
    <row r="25" spans="1:7">
      <c r="A25" s="354">
        <v>17</v>
      </c>
      <c r="B25" s="357" t="s">
        <v>519</v>
      </c>
      <c r="C25" s="544" t="s">
        <v>764</v>
      </c>
      <c r="D25" s="588">
        <v>0</v>
      </c>
      <c r="E25" s="544">
        <v>0</v>
      </c>
      <c r="F25" s="544">
        <v>0</v>
      </c>
      <c r="G25" s="356">
        <v>0</v>
      </c>
    </row>
    <row r="26" spans="1:7" ht="26.25">
      <c r="A26" s="354">
        <v>18</v>
      </c>
      <c r="B26" s="357" t="s">
        <v>520</v>
      </c>
      <c r="C26" s="544">
        <v>151716.91</v>
      </c>
      <c r="D26" s="588">
        <v>28394846.317301195</v>
      </c>
      <c r="E26" s="544">
        <v>3831577.4132169001</v>
      </c>
      <c r="F26" s="544">
        <v>1056.9082304000001</v>
      </c>
      <c r="G26" s="356">
        <v>6198830.0989340292</v>
      </c>
    </row>
    <row r="27" spans="1:7">
      <c r="A27" s="354">
        <v>19</v>
      </c>
      <c r="B27" s="357" t="s">
        <v>521</v>
      </c>
      <c r="C27" s="544" t="s">
        <v>764</v>
      </c>
      <c r="D27" s="588">
        <v>73873592.77151747</v>
      </c>
      <c r="E27" s="544">
        <v>85943396.039417684</v>
      </c>
      <c r="F27" s="544">
        <v>488860547.88287497</v>
      </c>
      <c r="G27" s="356">
        <v>495439960.10591125</v>
      </c>
    </row>
    <row r="28" spans="1:7">
      <c r="A28" s="354">
        <v>20</v>
      </c>
      <c r="B28" s="366" t="s">
        <v>522</v>
      </c>
      <c r="C28" s="544">
        <v>0</v>
      </c>
      <c r="D28" s="588">
        <v>0</v>
      </c>
      <c r="E28" s="544">
        <v>0</v>
      </c>
      <c r="F28" s="544">
        <v>0</v>
      </c>
      <c r="G28" s="356">
        <v>0</v>
      </c>
    </row>
    <row r="29" spans="1:7">
      <c r="A29" s="354">
        <v>21</v>
      </c>
      <c r="B29" s="357" t="s">
        <v>523</v>
      </c>
      <c r="C29" s="544" t="s">
        <v>764</v>
      </c>
      <c r="D29" s="588">
        <v>24990083.658188317</v>
      </c>
      <c r="E29" s="544">
        <v>23546523.687346525</v>
      </c>
      <c r="F29" s="544">
        <v>159902974.188961</v>
      </c>
      <c r="G29" s="356">
        <v>146956206.19836944</v>
      </c>
    </row>
    <row r="30" spans="1:7">
      <c r="A30" s="354">
        <v>22</v>
      </c>
      <c r="B30" s="366" t="s">
        <v>522</v>
      </c>
      <c r="C30" s="544">
        <v>0</v>
      </c>
      <c r="D30" s="588">
        <v>8151105.3985422822</v>
      </c>
      <c r="E30" s="544">
        <v>8787115.2653454784</v>
      </c>
      <c r="F30" s="544">
        <v>66148127.675074197</v>
      </c>
      <c r="G30" s="356">
        <v>51465393.320742115</v>
      </c>
    </row>
    <row r="31" spans="1:7">
      <c r="A31" s="354">
        <v>23</v>
      </c>
      <c r="B31" s="357" t="s">
        <v>524</v>
      </c>
      <c r="C31" s="544" t="s">
        <v>764</v>
      </c>
      <c r="D31" s="588">
        <v>1795679.44</v>
      </c>
      <c r="E31" s="544">
        <v>439369.91800000006</v>
      </c>
      <c r="F31" s="544">
        <v>5936527.5700000003</v>
      </c>
      <c r="G31" s="356">
        <v>6163573.1135000009</v>
      </c>
    </row>
    <row r="32" spans="1:7">
      <c r="A32" s="354">
        <v>24</v>
      </c>
      <c r="B32" s="355" t="s">
        <v>525</v>
      </c>
      <c r="C32" s="544">
        <v>0</v>
      </c>
      <c r="D32" s="588">
        <v>0</v>
      </c>
      <c r="E32" s="544">
        <v>0</v>
      </c>
      <c r="F32" s="544">
        <v>0</v>
      </c>
      <c r="G32" s="356">
        <v>0</v>
      </c>
    </row>
    <row r="33" spans="1:7">
      <c r="A33" s="354">
        <v>25</v>
      </c>
      <c r="B33" s="355" t="s">
        <v>526</v>
      </c>
      <c r="C33" s="544">
        <f>SUM(C34:C35)</f>
        <v>27757060.570000023</v>
      </c>
      <c r="D33" s="544">
        <f>SUM(D34:D35)</f>
        <v>23111232.001424447</v>
      </c>
      <c r="E33" s="544">
        <f>SUM(E34:E35)</f>
        <v>8929313.3344264124</v>
      </c>
      <c r="F33" s="544">
        <f>SUM(F34:F35)</f>
        <v>91092437.069080487</v>
      </c>
      <c r="G33" s="356">
        <f>SUM(G34:G35)</f>
        <v>134867587.23310584</v>
      </c>
    </row>
    <row r="34" spans="1:7">
      <c r="A34" s="354">
        <v>26</v>
      </c>
      <c r="B34" s="357" t="s">
        <v>527</v>
      </c>
      <c r="C34" s="587"/>
      <c r="D34" s="588">
        <v>0</v>
      </c>
      <c r="E34" s="544">
        <v>0</v>
      </c>
      <c r="F34" s="544">
        <v>0</v>
      </c>
      <c r="G34" s="356">
        <v>0</v>
      </c>
    </row>
    <row r="35" spans="1:7">
      <c r="A35" s="354">
        <v>27</v>
      </c>
      <c r="B35" s="357" t="s">
        <v>528</v>
      </c>
      <c r="C35" s="544">
        <v>27757060.570000023</v>
      </c>
      <c r="D35" s="588">
        <v>23111232.001424447</v>
      </c>
      <c r="E35" s="544">
        <v>8929313.3344264124</v>
      </c>
      <c r="F35" s="544">
        <v>91092437.069080487</v>
      </c>
      <c r="G35" s="356">
        <v>134867587.23310584</v>
      </c>
    </row>
    <row r="36" spans="1:7">
      <c r="A36" s="354">
        <v>28</v>
      </c>
      <c r="B36" s="355" t="s">
        <v>529</v>
      </c>
      <c r="C36" s="544">
        <v>0</v>
      </c>
      <c r="D36" s="588">
        <v>32649609.717399999</v>
      </c>
      <c r="E36" s="544">
        <v>22985280.93</v>
      </c>
      <c r="F36" s="544">
        <v>27502226.476799991</v>
      </c>
      <c r="G36" s="356">
        <v>6824137.431760001</v>
      </c>
    </row>
    <row r="37" spans="1:7">
      <c r="A37" s="358">
        <v>29</v>
      </c>
      <c r="B37" s="359" t="s">
        <v>530</v>
      </c>
      <c r="C37" s="587"/>
      <c r="D37" s="587"/>
      <c r="E37" s="587"/>
      <c r="F37" s="587"/>
      <c r="G37" s="360">
        <f>SUM(G23:G24,G32:G33,G36)</f>
        <v>810989827.56138051</v>
      </c>
    </row>
    <row r="38" spans="1:7">
      <c r="A38" s="350"/>
      <c r="B38" s="367"/>
      <c r="C38" s="368"/>
      <c r="D38" s="368"/>
      <c r="E38" s="368"/>
      <c r="F38" s="368"/>
      <c r="G38" s="369"/>
    </row>
    <row r="39" spans="1:7" ht="15.75" thickBot="1">
      <c r="A39" s="370">
        <v>30</v>
      </c>
      <c r="B39" s="371" t="s">
        <v>531</v>
      </c>
      <c r="C39" s="254"/>
      <c r="D39" s="255"/>
      <c r="E39" s="255"/>
      <c r="F39" s="256"/>
      <c r="G39" s="372">
        <f>IFERROR(G21/G37,0)</f>
        <v>1.2336390277827236</v>
      </c>
    </row>
    <row r="42" spans="1:7" ht="39">
      <c r="B42" s="201" t="s">
        <v>532</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tabSelected="1" zoomScaleNormal="100" workbookViewId="0">
      <pane xSplit="1" ySplit="5" topLeftCell="B6" activePane="bottomRight" state="frozen"/>
      <selection activeCell="B9" sqref="B9"/>
      <selection pane="topRight" activeCell="B9" sqref="B9"/>
      <selection pane="bottomLeft" activeCell="B9" sqref="B9"/>
      <selection pane="bottomRight" activeCell="I24" sqref="I24"/>
    </sheetView>
  </sheetViews>
  <sheetFormatPr defaultColWidth="9.140625" defaultRowHeight="14.25"/>
  <cols>
    <col min="1" max="1" width="9.5703125" style="3" bestFit="1" customWidth="1"/>
    <col min="2" max="2" width="86" style="3" customWidth="1"/>
    <col min="3" max="3" width="12.7109375" style="3" customWidth="1"/>
    <col min="4" max="4" width="12.7109375" style="4" customWidth="1"/>
    <col min="5" max="7" width="13.28515625" style="4" bestFit="1" customWidth="1"/>
    <col min="8" max="13" width="6.7109375" style="5" customWidth="1"/>
    <col min="14" max="16384" width="9.140625" style="5"/>
  </cols>
  <sheetData>
    <row r="1" spans="1:7">
      <c r="A1" s="2" t="s">
        <v>30</v>
      </c>
      <c r="B1" s="3" t="str">
        <f>'Info '!C2</f>
        <v>Terabank</v>
      </c>
    </row>
    <row r="2" spans="1:7">
      <c r="A2" s="2" t="s">
        <v>31</v>
      </c>
      <c r="B2" s="340">
        <v>44926</v>
      </c>
    </row>
    <row r="3" spans="1:7">
      <c r="A3" s="2"/>
    </row>
    <row r="4" spans="1:7" ht="15" thickBot="1">
      <c r="A4" s="6" t="s">
        <v>140</v>
      </c>
      <c r="B4" s="7" t="s">
        <v>139</v>
      </c>
      <c r="C4" s="7"/>
      <c r="D4" s="7"/>
      <c r="E4" s="7"/>
      <c r="F4" s="7"/>
      <c r="G4" s="7"/>
    </row>
    <row r="5" spans="1:7">
      <c r="A5" s="8" t="s">
        <v>6</v>
      </c>
      <c r="B5" s="9"/>
      <c r="C5" s="338" t="str">
        <f>INT((MONTH($B$2))/3)&amp;"Q"&amp;"-"&amp;YEAR($B$2)</f>
        <v>4Q-2022</v>
      </c>
      <c r="D5" s="338" t="str">
        <f>IF(INT(MONTH($B$2))=3, "4"&amp;"Q"&amp;"-"&amp;YEAR($B$2)-1, IF(INT(MONTH($B$2))=6, "1"&amp;"Q"&amp;"-"&amp;YEAR($B$2), IF(INT(MONTH($B$2))=9, "2"&amp;"Q"&amp;"-"&amp;YEAR($B$2),IF(INT(MONTH($B$2))=12, "3"&amp;"Q"&amp;"-"&amp;YEAR($B$2), 0))))</f>
        <v>3Q-2022</v>
      </c>
      <c r="E5" s="338" t="str">
        <f>IF(INT(MONTH($B$2))=3, "3"&amp;"Q"&amp;"-"&amp;YEAR($B$2)-1, IF(INT(MONTH($B$2))=6, "4"&amp;"Q"&amp;"-"&amp;YEAR($B$2)-1, IF(INT(MONTH($B$2))=9, "1"&amp;"Q"&amp;"-"&amp;YEAR($B$2),IF(INT(MONTH($B$2))=12, "2"&amp;"Q"&amp;"-"&amp;YEAR($B$2), 0))))</f>
        <v>2Q-2022</v>
      </c>
      <c r="F5" s="338" t="str">
        <f>IF(INT(MONTH($B$2))=3, "2"&amp;"Q"&amp;"-"&amp;YEAR($B$2)-1, IF(INT(MONTH($B$2))=6, "3"&amp;"Q"&amp;"-"&amp;YEAR($B$2)-1, IF(INT(MONTH($B$2))=9, "4"&amp;"Q"&amp;"-"&amp;YEAR($B$2)-1,IF(INT(MONTH($B$2))=12, "1"&amp;"Q"&amp;"-"&amp;YEAR($B$2), 0))))</f>
        <v>1Q-2022</v>
      </c>
      <c r="G5" s="339" t="str">
        <f>IF(INT(MONTH($B$2))=3, "1"&amp;"Q"&amp;"-"&amp;YEAR($B$2)-1, IF(INT(MONTH($B$2))=6, "2"&amp;"Q"&amp;"-"&amp;YEAR($B$2)-1, IF(INT(MONTH($B$2))=9, "3"&amp;"Q"&amp;"-"&amp;YEAR($B$2)-1,IF(INT(MONTH($B$2))=12, "4"&amp;"Q"&amp;"-"&amp;YEAR($B$2)-1, 0))))</f>
        <v>4Q-2021</v>
      </c>
    </row>
    <row r="6" spans="1:7">
      <c r="B6" s="173" t="s">
        <v>138</v>
      </c>
      <c r="C6" s="241"/>
      <c r="D6" s="241"/>
      <c r="E6" s="241"/>
      <c r="F6" s="241"/>
      <c r="G6" s="430"/>
    </row>
    <row r="7" spans="1:7">
      <c r="A7" s="10"/>
      <c r="B7" s="174" t="s">
        <v>136</v>
      </c>
      <c r="C7" s="241"/>
      <c r="D7" s="241"/>
      <c r="E7" s="241"/>
      <c r="F7" s="241"/>
      <c r="G7" s="430"/>
    </row>
    <row r="8" spans="1:7">
      <c r="A8" s="8">
        <v>1</v>
      </c>
      <c r="B8" s="11" t="s">
        <v>484</v>
      </c>
      <c r="C8" s="431">
        <v>158975772.0999999</v>
      </c>
      <c r="D8" s="432">
        <v>157032910.49999994</v>
      </c>
      <c r="E8" s="432">
        <v>147181488.98999986</v>
      </c>
      <c r="F8" s="432">
        <v>140360990.93000007</v>
      </c>
      <c r="G8" s="432">
        <v>132094165.61000001</v>
      </c>
    </row>
    <row r="9" spans="1:7">
      <c r="A9" s="8">
        <v>2</v>
      </c>
      <c r="B9" s="11" t="s">
        <v>485</v>
      </c>
      <c r="C9" s="431">
        <v>176538772.0999999</v>
      </c>
      <c r="D9" s="432">
        <v>157032910.49999994</v>
      </c>
      <c r="E9" s="432">
        <v>147181488.98999986</v>
      </c>
      <c r="F9" s="432">
        <v>140360990.93000007</v>
      </c>
      <c r="G9" s="432">
        <v>132094165.61000001</v>
      </c>
    </row>
    <row r="10" spans="1:7">
      <c r="A10" s="8">
        <v>3</v>
      </c>
      <c r="B10" s="11" t="s">
        <v>245</v>
      </c>
      <c r="C10" s="431">
        <v>224948225.08418214</v>
      </c>
      <c r="D10" s="432">
        <v>206456474.60208443</v>
      </c>
      <c r="E10" s="432">
        <v>201106410.27410448</v>
      </c>
      <c r="F10" s="432">
        <v>201487619.53327212</v>
      </c>
      <c r="G10" s="432">
        <v>179552613.19339192</v>
      </c>
    </row>
    <row r="11" spans="1:7">
      <c r="A11" s="8">
        <v>4</v>
      </c>
      <c r="B11" s="11" t="s">
        <v>487</v>
      </c>
      <c r="C11" s="433">
        <v>119000727.72146775</v>
      </c>
      <c r="D11" s="434">
        <v>77846813.833223715</v>
      </c>
      <c r="E11" s="434">
        <v>77464129.769991755</v>
      </c>
      <c r="F11" s="434">
        <v>77085616.011116952</v>
      </c>
      <c r="G11" s="435">
        <v>68689810.285512358</v>
      </c>
    </row>
    <row r="12" spans="1:7">
      <c r="A12" s="8">
        <v>5</v>
      </c>
      <c r="B12" s="11" t="s">
        <v>488</v>
      </c>
      <c r="C12" s="433">
        <v>148427323.55242768</v>
      </c>
      <c r="D12" s="434">
        <v>103826103.87302049</v>
      </c>
      <c r="E12" s="434">
        <v>103317324.97125384</v>
      </c>
      <c r="F12" s="434">
        <v>102814354.3737711</v>
      </c>
      <c r="G12" s="435">
        <v>91617361.803543657</v>
      </c>
    </row>
    <row r="13" spans="1:7">
      <c r="A13" s="8">
        <v>6</v>
      </c>
      <c r="B13" s="11" t="s">
        <v>486</v>
      </c>
      <c r="C13" s="433">
        <v>196262518.0689356</v>
      </c>
      <c r="D13" s="434">
        <v>147017068.8142595</v>
      </c>
      <c r="E13" s="434">
        <v>146365031.30004895</v>
      </c>
      <c r="F13" s="434">
        <v>145652618.20997047</v>
      </c>
      <c r="G13" s="435">
        <v>141656270.31281644</v>
      </c>
    </row>
    <row r="14" spans="1:7">
      <c r="A14" s="10"/>
      <c r="B14" s="173" t="s">
        <v>490</v>
      </c>
      <c r="C14" s="241"/>
      <c r="D14" s="241"/>
      <c r="E14" s="241"/>
      <c r="F14" s="241"/>
      <c r="G14" s="430"/>
    </row>
    <row r="15" spans="1:7" ht="15" customHeight="1">
      <c r="A15" s="8">
        <v>7</v>
      </c>
      <c r="B15" s="11" t="s">
        <v>489</v>
      </c>
      <c r="C15" s="436">
        <v>1237994750.9820781</v>
      </c>
      <c r="D15" s="432">
        <v>1187501524.3305099</v>
      </c>
      <c r="E15" s="437">
        <v>1172205723.6921189</v>
      </c>
      <c r="F15" s="437">
        <v>1159483107.9255137</v>
      </c>
      <c r="G15" s="438">
        <v>1132332295.6451013</v>
      </c>
    </row>
    <row r="16" spans="1:7">
      <c r="A16" s="10"/>
      <c r="B16" s="173" t="s">
        <v>491</v>
      </c>
      <c r="C16" s="241"/>
      <c r="D16" s="241"/>
      <c r="E16" s="241"/>
      <c r="F16" s="241"/>
      <c r="G16" s="430"/>
    </row>
    <row r="17" spans="1:7">
      <c r="A17" s="8"/>
      <c r="B17" s="174" t="s">
        <v>136</v>
      </c>
      <c r="C17" s="241"/>
      <c r="D17" s="241"/>
      <c r="E17" s="241"/>
      <c r="F17" s="241"/>
      <c r="G17" s="430"/>
    </row>
    <row r="18" spans="1:7">
      <c r="A18" s="8">
        <v>8</v>
      </c>
      <c r="B18" s="11" t="s">
        <v>484</v>
      </c>
      <c r="C18" s="439">
        <v>0.12841393065187667</v>
      </c>
      <c r="D18" s="440">
        <v>0.13223807067408358</v>
      </c>
      <c r="E18" s="440">
        <v>0.12555943552844931</v>
      </c>
      <c r="F18" s="440">
        <v>0.12105479585737698</v>
      </c>
      <c r="G18" s="441">
        <v>0.11665671474533421</v>
      </c>
    </row>
    <row r="19" spans="1:7" ht="15" customHeight="1">
      <c r="A19" s="8">
        <v>9</v>
      </c>
      <c r="B19" s="11" t="s">
        <v>485</v>
      </c>
      <c r="C19" s="439">
        <v>0.14260058207836099</v>
      </c>
      <c r="D19" s="440">
        <v>0.13223807067408358</v>
      </c>
      <c r="E19" s="440">
        <v>0.12555943552844931</v>
      </c>
      <c r="F19" s="440">
        <v>0.12105479585737698</v>
      </c>
      <c r="G19" s="441">
        <v>0.11665671474533421</v>
      </c>
    </row>
    <row r="20" spans="1:7">
      <c r="A20" s="8">
        <v>10</v>
      </c>
      <c r="B20" s="11" t="s">
        <v>245</v>
      </c>
      <c r="C20" s="439">
        <v>0.18170369858655291</v>
      </c>
      <c r="D20" s="440">
        <v>0.17385786070336251</v>
      </c>
      <c r="E20" s="440">
        <v>0.17156238551768521</v>
      </c>
      <c r="F20" s="440">
        <v>0.1737736566889389</v>
      </c>
      <c r="G20" s="441">
        <v>0.15856883521201606</v>
      </c>
    </row>
    <row r="21" spans="1:7">
      <c r="A21" s="8">
        <v>11</v>
      </c>
      <c r="B21" s="11" t="s">
        <v>487</v>
      </c>
      <c r="C21" s="442">
        <v>9.612377405240749E-2</v>
      </c>
      <c r="D21" s="442">
        <v>6.5555127499404453E-2</v>
      </c>
      <c r="E21" s="442">
        <v>6.6084073984898739E-2</v>
      </c>
      <c r="F21" s="442">
        <v>6.6482741735698486E-2</v>
      </c>
      <c r="G21" s="442">
        <v>6.0662237180455117E-2</v>
      </c>
    </row>
    <row r="22" spans="1:7">
      <c r="A22" s="8">
        <v>12</v>
      </c>
      <c r="B22" s="11" t="s">
        <v>488</v>
      </c>
      <c r="C22" s="442">
        <v>0.11989333834790741</v>
      </c>
      <c r="D22" s="442">
        <v>8.7432396292337899E-2</v>
      </c>
      <c r="E22" s="442">
        <v>8.8139242867568746E-2</v>
      </c>
      <c r="F22" s="442">
        <v>8.8672576315252355E-2</v>
      </c>
      <c r="G22" s="442">
        <v>8.0910314185950433E-2</v>
      </c>
    </row>
    <row r="23" spans="1:7">
      <c r="A23" s="8">
        <v>13</v>
      </c>
      <c r="B23" s="11" t="s">
        <v>486</v>
      </c>
      <c r="C23" s="442">
        <v>0.15853259306087059</v>
      </c>
      <c r="D23" s="442">
        <v>0.12380368850233253</v>
      </c>
      <c r="E23" s="442">
        <v>0.1248629215348311</v>
      </c>
      <c r="F23" s="442">
        <v>0.1256185771180095</v>
      </c>
      <c r="G23" s="442">
        <v>0.12510132481217751</v>
      </c>
    </row>
    <row r="24" spans="1:7">
      <c r="A24" s="10"/>
      <c r="B24" s="173" t="s">
        <v>135</v>
      </c>
      <c r="C24" s="241"/>
      <c r="D24" s="241"/>
      <c r="E24" s="241"/>
      <c r="F24" s="241"/>
      <c r="G24" s="430"/>
    </row>
    <row r="25" spans="1:7" ht="15" customHeight="1">
      <c r="A25" s="341">
        <v>14</v>
      </c>
      <c r="B25" s="11" t="s">
        <v>134</v>
      </c>
      <c r="C25" s="443">
        <v>9.5616438891839739E-2</v>
      </c>
      <c r="D25" s="443">
        <v>9.3724526924680057E-2</v>
      </c>
      <c r="E25" s="443">
        <v>9.0969951291550111E-2</v>
      </c>
      <c r="F25" s="443">
        <v>8.7629368918025183E-2</v>
      </c>
      <c r="G25" s="444">
        <v>8.1407699924392674E-2</v>
      </c>
    </row>
    <row r="26" spans="1:7" ht="15">
      <c r="A26" s="341">
        <v>15</v>
      </c>
      <c r="B26" s="11" t="s">
        <v>133</v>
      </c>
      <c r="C26" s="443">
        <v>5.219034602683334E-2</v>
      </c>
      <c r="D26" s="443">
        <v>5.1123237207583029E-2</v>
      </c>
      <c r="E26" s="443">
        <v>4.9009852396435405E-2</v>
      </c>
      <c r="F26" s="443">
        <v>4.6258252485603363E-2</v>
      </c>
      <c r="G26" s="444">
        <v>4.2895664133038941E-2</v>
      </c>
    </row>
    <row r="27" spans="1:7" ht="15">
      <c r="A27" s="341">
        <v>16</v>
      </c>
      <c r="B27" s="11" t="s">
        <v>132</v>
      </c>
      <c r="C27" s="445">
        <v>2.4331279544183151E-2</v>
      </c>
      <c r="D27" s="443">
        <v>3.3140747738103993E-2</v>
      </c>
      <c r="E27" s="443">
        <v>3.0651050792935543E-2</v>
      </c>
      <c r="F27" s="443">
        <v>3.1613178582611791E-2</v>
      </c>
      <c r="G27" s="444">
        <v>2.3647321788586275E-2</v>
      </c>
    </row>
    <row r="28" spans="1:7" ht="15">
      <c r="A28" s="341">
        <v>17</v>
      </c>
      <c r="B28" s="11" t="s">
        <v>131</v>
      </c>
      <c r="C28" s="445">
        <v>4.3426092865006392E-2</v>
      </c>
      <c r="D28" s="443">
        <v>4.2601289717097014E-2</v>
      </c>
      <c r="E28" s="443">
        <v>4.1960098895114713E-2</v>
      </c>
      <c r="F28" s="443">
        <v>4.1371116432421827E-2</v>
      </c>
      <c r="G28" s="444">
        <v>3.8512035791353726E-2</v>
      </c>
    </row>
    <row r="29" spans="1:7" ht="15">
      <c r="A29" s="341">
        <v>18</v>
      </c>
      <c r="B29" s="11" t="s">
        <v>271</v>
      </c>
      <c r="C29" s="445">
        <v>1.9817949761680779E-2</v>
      </c>
      <c r="D29" s="443">
        <v>2.4303520684334643E-2</v>
      </c>
      <c r="E29" s="443">
        <v>2.2405068460032141E-2</v>
      </c>
      <c r="F29" s="443">
        <v>2.359717230241799E-2</v>
      </c>
      <c r="G29" s="444">
        <v>2.2684375095189592E-2</v>
      </c>
    </row>
    <row r="30" spans="1:7" ht="15">
      <c r="A30" s="341">
        <v>19</v>
      </c>
      <c r="B30" s="11" t="s">
        <v>272</v>
      </c>
      <c r="C30" s="445">
        <v>0.16231361852008133</v>
      </c>
      <c r="D30" s="443">
        <v>0.20058676582669954</v>
      </c>
      <c r="E30" s="443">
        <v>0.18734699703910487</v>
      </c>
      <c r="F30" s="443">
        <v>0.19948786315211625</v>
      </c>
      <c r="G30" s="444">
        <v>0.21262853875767876</v>
      </c>
    </row>
    <row r="31" spans="1:7">
      <c r="A31" s="10"/>
      <c r="B31" s="173" t="s">
        <v>351</v>
      </c>
      <c r="C31" s="446"/>
      <c r="D31" s="446"/>
      <c r="E31" s="446"/>
      <c r="F31" s="446"/>
      <c r="G31" s="447"/>
    </row>
    <row r="32" spans="1:7" ht="15">
      <c r="A32" s="341">
        <v>20</v>
      </c>
      <c r="B32" s="11" t="s">
        <v>130</v>
      </c>
      <c r="C32" s="445">
        <v>3.8167754177414831E-2</v>
      </c>
      <c r="D32" s="443">
        <v>4.5268914880447278E-2</v>
      </c>
      <c r="E32" s="443">
        <v>5.2621833045376321E-2</v>
      </c>
      <c r="F32" s="443">
        <v>5.7773456518902901E-2</v>
      </c>
      <c r="G32" s="444">
        <v>5.9586424067900788E-2</v>
      </c>
    </row>
    <row r="33" spans="1:7" ht="15" customHeight="1">
      <c r="A33" s="341">
        <v>21</v>
      </c>
      <c r="B33" s="11" t="s">
        <v>129</v>
      </c>
      <c r="C33" s="445">
        <v>4.1806064070703405E-2</v>
      </c>
      <c r="D33" s="443">
        <v>4.2669463676755059E-2</v>
      </c>
      <c r="E33" s="443">
        <v>4.5680692422519355E-2</v>
      </c>
      <c r="F33" s="443">
        <v>4.9058974879818619E-2</v>
      </c>
      <c r="G33" s="444">
        <v>5.0474461513308665E-2</v>
      </c>
    </row>
    <row r="34" spans="1:7" ht="15">
      <c r="A34" s="341">
        <v>22</v>
      </c>
      <c r="B34" s="11" t="s">
        <v>128</v>
      </c>
      <c r="C34" s="445">
        <v>0.48334633251575715</v>
      </c>
      <c r="D34" s="443">
        <v>0.47630760937316696</v>
      </c>
      <c r="E34" s="443">
        <v>0.50662487402461864</v>
      </c>
      <c r="F34" s="443">
        <v>0.53697496059372707</v>
      </c>
      <c r="G34" s="444">
        <v>0.54831104305934319</v>
      </c>
    </row>
    <row r="35" spans="1:7" ht="15" customHeight="1">
      <c r="A35" s="341">
        <v>23</v>
      </c>
      <c r="B35" s="11" t="s">
        <v>127</v>
      </c>
      <c r="C35" s="445">
        <v>0.46561213654837597</v>
      </c>
      <c r="D35" s="443">
        <v>0.44540567373718637</v>
      </c>
      <c r="E35" s="443">
        <v>0.46043628209534926</v>
      </c>
      <c r="F35" s="443">
        <v>0.49414954060062338</v>
      </c>
      <c r="G35" s="444">
        <v>0.52256613429798482</v>
      </c>
    </row>
    <row r="36" spans="1:7" ht="15">
      <c r="A36" s="341">
        <v>24</v>
      </c>
      <c r="B36" s="11" t="s">
        <v>126</v>
      </c>
      <c r="C36" s="445">
        <v>0.10424305752955217</v>
      </c>
      <c r="D36" s="443">
        <v>8.563257307344857E-2</v>
      </c>
      <c r="E36" s="443">
        <v>7.4136694044292101E-2</v>
      </c>
      <c r="F36" s="443">
        <v>2.9696467801209134E-2</v>
      </c>
      <c r="G36" s="444">
        <v>4.8954349786696126E-2</v>
      </c>
    </row>
    <row r="37" spans="1:7" ht="15" customHeight="1">
      <c r="A37" s="10"/>
      <c r="B37" s="173" t="s">
        <v>352</v>
      </c>
      <c r="C37" s="446"/>
      <c r="D37" s="446"/>
      <c r="E37" s="446"/>
      <c r="F37" s="446"/>
      <c r="G37" s="447"/>
    </row>
    <row r="38" spans="1:7" ht="15" customHeight="1">
      <c r="A38" s="341">
        <v>25</v>
      </c>
      <c r="B38" s="11" t="s">
        <v>125</v>
      </c>
      <c r="C38" s="445">
        <v>0.19998817127452673</v>
      </c>
      <c r="D38" s="443">
        <v>0.15861010777140144</v>
      </c>
      <c r="E38" s="445">
        <v>0.1429314741768449</v>
      </c>
      <c r="F38" s="445">
        <v>0.19558109810215574</v>
      </c>
      <c r="G38" s="448">
        <v>0.19024479559002699</v>
      </c>
    </row>
    <row r="39" spans="1:7" ht="15" customHeight="1">
      <c r="A39" s="341">
        <v>26</v>
      </c>
      <c r="B39" s="11" t="s">
        <v>124</v>
      </c>
      <c r="C39" s="445">
        <v>0.52933247986419363</v>
      </c>
      <c r="D39" s="443">
        <v>0.50981494631469781</v>
      </c>
      <c r="E39" s="445">
        <v>0.50137678110475548</v>
      </c>
      <c r="F39" s="445">
        <v>0.56675338994670166</v>
      </c>
      <c r="G39" s="448">
        <v>0.59388580922853151</v>
      </c>
    </row>
    <row r="40" spans="1:7" ht="15" customHeight="1">
      <c r="A40" s="341">
        <v>27</v>
      </c>
      <c r="B40" s="11" t="s">
        <v>123</v>
      </c>
      <c r="C40" s="445">
        <v>0.31302047154969398</v>
      </c>
      <c r="D40" s="443">
        <v>0.31956432401720475</v>
      </c>
      <c r="E40" s="445">
        <v>0.29172575249097576</v>
      </c>
      <c r="F40" s="445">
        <v>0.33051840558519974</v>
      </c>
      <c r="G40" s="448">
        <v>0.3595499817004702</v>
      </c>
    </row>
    <row r="41" spans="1:7" ht="15" customHeight="1">
      <c r="A41" s="342"/>
      <c r="B41" s="173" t="s">
        <v>395</v>
      </c>
      <c r="C41" s="241"/>
      <c r="D41" s="241"/>
      <c r="E41" s="241"/>
      <c r="F41" s="241"/>
      <c r="G41" s="430"/>
    </row>
    <row r="42" spans="1:7" ht="15">
      <c r="A42" s="341">
        <v>28</v>
      </c>
      <c r="B42" s="11" t="s">
        <v>378</v>
      </c>
      <c r="C42" s="449">
        <v>270863634.14016247</v>
      </c>
      <c r="D42" s="449">
        <v>213537839.46752173</v>
      </c>
      <c r="E42" s="449">
        <v>221675880.14915442</v>
      </c>
      <c r="F42" s="449">
        <v>251578650.96751416</v>
      </c>
      <c r="G42" s="450">
        <v>269668116.44944865</v>
      </c>
    </row>
    <row r="43" spans="1:7" ht="15" customHeight="1">
      <c r="A43" s="341">
        <v>29</v>
      </c>
      <c r="B43" s="11" t="s">
        <v>390</v>
      </c>
      <c r="C43" s="449">
        <v>202921230.2173782</v>
      </c>
      <c r="D43" s="449">
        <v>186114917.76108098</v>
      </c>
      <c r="E43" s="451">
        <v>180484726.91332838</v>
      </c>
      <c r="F43" s="451">
        <v>212518595.29342759</v>
      </c>
      <c r="G43" s="452">
        <v>214239102.67260239</v>
      </c>
    </row>
    <row r="44" spans="1:7" ht="15" customHeight="1">
      <c r="A44" s="373">
        <v>30</v>
      </c>
      <c r="B44" s="374" t="s">
        <v>379</v>
      </c>
      <c r="C44" s="453">
        <v>1.3348215652448063</v>
      </c>
      <c r="D44" s="454">
        <v>1.1473440282828056</v>
      </c>
      <c r="E44" s="454">
        <v>1.2282251464724032</v>
      </c>
      <c r="F44" s="454">
        <v>1.1837959432216074</v>
      </c>
      <c r="G44" s="455">
        <v>1.2587250090453945</v>
      </c>
    </row>
    <row r="45" spans="1:7" ht="15" customHeight="1">
      <c r="A45" s="373"/>
      <c r="B45" s="173" t="s">
        <v>494</v>
      </c>
      <c r="C45" s="241"/>
      <c r="D45" s="241"/>
      <c r="E45" s="241"/>
      <c r="F45" s="241"/>
      <c r="G45" s="430"/>
    </row>
    <row r="46" spans="1:7" ht="15" customHeight="1">
      <c r="A46" s="373">
        <v>31</v>
      </c>
      <c r="B46" s="374" t="s">
        <v>501</v>
      </c>
      <c r="C46" s="456">
        <v>1000468702.4144951</v>
      </c>
      <c r="D46" s="456">
        <v>932833843.43629766</v>
      </c>
      <c r="E46" s="456">
        <v>893485637.47899914</v>
      </c>
      <c r="F46" s="456">
        <v>931298886.4194144</v>
      </c>
      <c r="G46" s="457">
        <v>880992061.38761473</v>
      </c>
    </row>
    <row r="47" spans="1:7" ht="15" customHeight="1">
      <c r="A47" s="373">
        <v>32</v>
      </c>
      <c r="B47" s="374" t="s">
        <v>516</v>
      </c>
      <c r="C47" s="456">
        <v>810989827.65638292</v>
      </c>
      <c r="D47" s="456">
        <v>749486037.55255091</v>
      </c>
      <c r="E47" s="456">
        <v>736323611.69107234</v>
      </c>
      <c r="F47" s="456">
        <v>716933227.6126318</v>
      </c>
      <c r="G47" s="457">
        <v>692488034.19852245</v>
      </c>
    </row>
    <row r="48" spans="1:7" ht="15.75" thickBot="1">
      <c r="A48" s="343">
        <v>33</v>
      </c>
      <c r="B48" s="175" t="s">
        <v>534</v>
      </c>
      <c r="C48" s="458">
        <v>1.2336390276382043</v>
      </c>
      <c r="D48" s="458">
        <v>1.2446313829707483</v>
      </c>
      <c r="E48" s="458">
        <v>1.2134415130692084</v>
      </c>
      <c r="F48" s="458">
        <v>1.2990036596861529</v>
      </c>
      <c r="G48" s="459">
        <v>1.2722126851004214</v>
      </c>
    </row>
    <row r="49" spans="1:2">
      <c r="A49" s="12"/>
    </row>
    <row r="50" spans="1:2">
      <c r="B50" s="233"/>
    </row>
    <row r="51" spans="1:2" ht="51">
      <c r="B51" s="233" t="s">
        <v>394</v>
      </c>
    </row>
    <row r="53" spans="1:2">
      <c r="B53" s="23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N21" sqref="N21"/>
    </sheetView>
  </sheetViews>
  <sheetFormatPr defaultColWidth="9.140625" defaultRowHeight="12.75"/>
  <cols>
    <col min="1" max="1" width="11.85546875" style="383" bestFit="1" customWidth="1"/>
    <col min="2" max="2" width="105.140625" style="383" bestFit="1" customWidth="1"/>
    <col min="3" max="4" width="12.5703125" style="383" bestFit="1" customWidth="1"/>
    <col min="5" max="5" width="15.42578125" style="383" bestFit="1" customWidth="1"/>
    <col min="6" max="6" width="12.5703125" style="383" bestFit="1" customWidth="1"/>
    <col min="7" max="7" width="16.7109375" style="383" bestFit="1" customWidth="1"/>
    <col min="8" max="8" width="14.28515625" style="383" bestFit="1" customWidth="1"/>
    <col min="9" max="16384" width="9.140625" style="383"/>
  </cols>
  <sheetData>
    <row r="1" spans="1:8">
      <c r="A1" s="375" t="s">
        <v>30</v>
      </c>
    </row>
    <row r="2" spans="1:8" ht="13.5">
      <c r="A2" s="375" t="s">
        <v>31</v>
      </c>
      <c r="B2" s="408">
        <f>'1. key ratios '!B2</f>
        <v>44926</v>
      </c>
    </row>
    <row r="3" spans="1:8">
      <c r="A3" s="376" t="s">
        <v>541</v>
      </c>
    </row>
    <row r="5" spans="1:8" ht="15" customHeight="1">
      <c r="A5" s="679" t="s">
        <v>542</v>
      </c>
      <c r="B5" s="680"/>
      <c r="C5" s="685" t="s">
        <v>543</v>
      </c>
      <c r="D5" s="686"/>
      <c r="E5" s="686"/>
      <c r="F5" s="686"/>
      <c r="G5" s="686"/>
      <c r="H5" s="687"/>
    </row>
    <row r="6" spans="1:8">
      <c r="A6" s="681"/>
      <c r="B6" s="682"/>
      <c r="C6" s="688"/>
      <c r="D6" s="689"/>
      <c r="E6" s="689"/>
      <c r="F6" s="689"/>
      <c r="G6" s="689"/>
      <c r="H6" s="690"/>
    </row>
    <row r="7" spans="1:8">
      <c r="A7" s="683"/>
      <c r="B7" s="684"/>
      <c r="C7" s="405" t="s">
        <v>544</v>
      </c>
      <c r="D7" s="405" t="s">
        <v>545</v>
      </c>
      <c r="E7" s="405" t="s">
        <v>546</v>
      </c>
      <c r="F7" s="405" t="s">
        <v>547</v>
      </c>
      <c r="G7" s="405" t="s">
        <v>548</v>
      </c>
      <c r="H7" s="405" t="s">
        <v>109</v>
      </c>
    </row>
    <row r="8" spans="1:8">
      <c r="A8" s="378">
        <v>1</v>
      </c>
      <c r="B8" s="377" t="s">
        <v>96</v>
      </c>
      <c r="C8" s="589">
        <v>147382658.47999999</v>
      </c>
      <c r="D8" s="589">
        <v>62434333.950000003</v>
      </c>
      <c r="E8" s="589">
        <v>77864456.069999993</v>
      </c>
      <c r="F8" s="589">
        <v>10790000</v>
      </c>
      <c r="G8" s="589">
        <v>0</v>
      </c>
      <c r="H8" s="589">
        <f>SUM(C8:G8)</f>
        <v>298471448.5</v>
      </c>
    </row>
    <row r="9" spans="1:8">
      <c r="A9" s="378">
        <v>2</v>
      </c>
      <c r="B9" s="377" t="s">
        <v>97</v>
      </c>
      <c r="C9" s="589">
        <v>0</v>
      </c>
      <c r="D9" s="589">
        <v>0</v>
      </c>
      <c r="E9" s="589">
        <v>0</v>
      </c>
      <c r="F9" s="589">
        <v>0</v>
      </c>
      <c r="G9" s="589">
        <v>0</v>
      </c>
      <c r="H9" s="589">
        <f t="shared" ref="H9:H21" si="0">SUM(C9:G9)</f>
        <v>0</v>
      </c>
    </row>
    <row r="10" spans="1:8">
      <c r="A10" s="378">
        <v>3</v>
      </c>
      <c r="B10" s="377" t="s">
        <v>269</v>
      </c>
      <c r="C10" s="589">
        <v>0</v>
      </c>
      <c r="D10" s="589">
        <v>0</v>
      </c>
      <c r="E10" s="589">
        <v>0</v>
      </c>
      <c r="F10" s="589">
        <v>0</v>
      </c>
      <c r="G10" s="589">
        <v>0</v>
      </c>
      <c r="H10" s="589">
        <f t="shared" si="0"/>
        <v>0</v>
      </c>
    </row>
    <row r="11" spans="1:8">
      <c r="A11" s="378">
        <v>4</v>
      </c>
      <c r="B11" s="377" t="s">
        <v>98</v>
      </c>
      <c r="C11" s="589">
        <v>0</v>
      </c>
      <c r="D11" s="589">
        <v>0</v>
      </c>
      <c r="E11" s="589">
        <v>0</v>
      </c>
      <c r="F11" s="589">
        <v>0</v>
      </c>
      <c r="G11" s="589">
        <v>0</v>
      </c>
      <c r="H11" s="589">
        <f t="shared" si="0"/>
        <v>0</v>
      </c>
    </row>
    <row r="12" spans="1:8">
      <c r="A12" s="378">
        <v>5</v>
      </c>
      <c r="B12" s="377" t="s">
        <v>99</v>
      </c>
      <c r="C12" s="589">
        <v>0</v>
      </c>
      <c r="D12" s="589">
        <v>0</v>
      </c>
      <c r="E12" s="589">
        <v>0</v>
      </c>
      <c r="F12" s="589">
        <v>0</v>
      </c>
      <c r="G12" s="589">
        <v>0</v>
      </c>
      <c r="H12" s="589">
        <f t="shared" si="0"/>
        <v>0</v>
      </c>
    </row>
    <row r="13" spans="1:8">
      <c r="A13" s="378">
        <v>6</v>
      </c>
      <c r="B13" s="377" t="s">
        <v>100</v>
      </c>
      <c r="C13" s="589">
        <v>56744573.340000004</v>
      </c>
      <c r="D13" s="589">
        <v>0</v>
      </c>
      <c r="E13" s="589">
        <v>0</v>
      </c>
      <c r="F13" s="589">
        <v>2439061.85</v>
      </c>
      <c r="G13" s="589">
        <v>0</v>
      </c>
      <c r="H13" s="589">
        <f t="shared" si="0"/>
        <v>59183635.190000005</v>
      </c>
    </row>
    <row r="14" spans="1:8">
      <c r="A14" s="378">
        <v>7</v>
      </c>
      <c r="B14" s="377" t="s">
        <v>101</v>
      </c>
      <c r="C14" s="589">
        <v>0</v>
      </c>
      <c r="D14" s="589">
        <v>136170521.04746389</v>
      </c>
      <c r="E14" s="589">
        <v>234821486.24482352</v>
      </c>
      <c r="F14" s="589">
        <v>356076020.54438394</v>
      </c>
      <c r="G14" s="589">
        <v>963332.76663448615</v>
      </c>
      <c r="H14" s="589">
        <f t="shared" si="0"/>
        <v>728031360.60330582</v>
      </c>
    </row>
    <row r="15" spans="1:8">
      <c r="A15" s="378">
        <v>8</v>
      </c>
      <c r="B15" s="377" t="s">
        <v>102</v>
      </c>
      <c r="C15" s="589">
        <v>0</v>
      </c>
      <c r="D15" s="589">
        <v>9404399.6712281443</v>
      </c>
      <c r="E15" s="589">
        <v>90164819.448518649</v>
      </c>
      <c r="F15" s="589">
        <v>98841467.706887588</v>
      </c>
      <c r="G15" s="589">
        <v>637371.49592814478</v>
      </c>
      <c r="H15" s="589">
        <f t="shared" si="0"/>
        <v>199048058.32256252</v>
      </c>
    </row>
    <row r="16" spans="1:8">
      <c r="A16" s="378">
        <v>9</v>
      </c>
      <c r="B16" s="377" t="s">
        <v>103</v>
      </c>
      <c r="C16" s="589">
        <v>0</v>
      </c>
      <c r="D16" s="589">
        <v>6350028.2626006557</v>
      </c>
      <c r="E16" s="589">
        <v>29845936.397824217</v>
      </c>
      <c r="F16" s="589">
        <v>70928021.974531353</v>
      </c>
      <c r="G16" s="589">
        <v>94508.556743967201</v>
      </c>
      <c r="H16" s="589">
        <f t="shared" si="0"/>
        <v>107218495.19170019</v>
      </c>
    </row>
    <row r="17" spans="1:8">
      <c r="A17" s="378">
        <v>10</v>
      </c>
      <c r="B17" s="409" t="s">
        <v>560</v>
      </c>
      <c r="C17" s="589">
        <v>0</v>
      </c>
      <c r="D17" s="589">
        <v>1938174.6895781995</v>
      </c>
      <c r="E17" s="589">
        <v>2061436.7346647698</v>
      </c>
      <c r="F17" s="589">
        <v>6028189.2151938556</v>
      </c>
      <c r="G17" s="589">
        <v>1565987.0295362552</v>
      </c>
      <c r="H17" s="589">
        <f t="shared" si="0"/>
        <v>11593787.668973081</v>
      </c>
    </row>
    <row r="18" spans="1:8">
      <c r="A18" s="378">
        <v>11</v>
      </c>
      <c r="B18" s="377" t="s">
        <v>105</v>
      </c>
      <c r="C18" s="589">
        <v>0</v>
      </c>
      <c r="D18" s="589">
        <v>757940.01648391318</v>
      </c>
      <c r="E18" s="589">
        <v>8523210.6496567037</v>
      </c>
      <c r="F18" s="589">
        <v>23914664.85460205</v>
      </c>
      <c r="G18" s="589">
        <v>34600.094088661841</v>
      </c>
      <c r="H18" s="589">
        <f t="shared" si="0"/>
        <v>33230415.614831328</v>
      </c>
    </row>
    <row r="19" spans="1:8">
      <c r="A19" s="378">
        <v>12</v>
      </c>
      <c r="B19" s="377" t="s">
        <v>106</v>
      </c>
      <c r="C19" s="589">
        <v>0</v>
      </c>
      <c r="D19" s="589">
        <v>0</v>
      </c>
      <c r="E19" s="589">
        <v>0</v>
      </c>
      <c r="F19" s="589">
        <v>0</v>
      </c>
      <c r="G19" s="589">
        <v>0</v>
      </c>
      <c r="H19" s="589">
        <f t="shared" si="0"/>
        <v>0</v>
      </c>
    </row>
    <row r="20" spans="1:8">
      <c r="A20" s="378">
        <v>13</v>
      </c>
      <c r="B20" s="377" t="s">
        <v>247</v>
      </c>
      <c r="C20" s="589">
        <v>0</v>
      </c>
      <c r="D20" s="589">
        <v>0</v>
      </c>
      <c r="E20" s="589">
        <v>0</v>
      </c>
      <c r="F20" s="589">
        <v>0</v>
      </c>
      <c r="G20" s="589">
        <v>0</v>
      </c>
      <c r="H20" s="589">
        <f t="shared" si="0"/>
        <v>0</v>
      </c>
    </row>
    <row r="21" spans="1:8">
      <c r="A21" s="378">
        <v>14</v>
      </c>
      <c r="B21" s="377" t="s">
        <v>108</v>
      </c>
      <c r="C21" s="589">
        <v>38333041.159909822</v>
      </c>
      <c r="D21" s="589">
        <v>0</v>
      </c>
      <c r="E21" s="589">
        <v>0</v>
      </c>
      <c r="F21" s="589">
        <v>6806361.8733999981</v>
      </c>
      <c r="G21" s="589">
        <v>27757060.190000027</v>
      </c>
      <c r="H21" s="589">
        <f t="shared" si="0"/>
        <v>72896463.223309845</v>
      </c>
    </row>
    <row r="22" spans="1:8">
      <c r="A22" s="379">
        <v>15</v>
      </c>
      <c r="B22" s="385" t="s">
        <v>109</v>
      </c>
      <c r="C22" s="589">
        <f>SUM(C18:C21)+SUM(C8:C16)</f>
        <v>242460272.97990981</v>
      </c>
      <c r="D22" s="589">
        <f t="shared" ref="D22:G22" si="1">SUM(D18:D21)+SUM(D8:D16)</f>
        <v>215117222.94777659</v>
      </c>
      <c r="E22" s="589">
        <f t="shared" si="1"/>
        <v>441219908.81082308</v>
      </c>
      <c r="F22" s="589">
        <f t="shared" si="1"/>
        <v>569795598.80380499</v>
      </c>
      <c r="G22" s="589">
        <f t="shared" si="1"/>
        <v>29486873.103395287</v>
      </c>
      <c r="H22" s="589">
        <f>SUM(H18:H21)+SUM(H8:H16)</f>
        <v>1498079876.6457098</v>
      </c>
    </row>
    <row r="26" spans="1:8" ht="25.5">
      <c r="B26" s="410" t="s">
        <v>689</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E1" zoomScale="85" zoomScaleNormal="85" workbookViewId="0">
      <selection activeCell="K22" sqref="K22"/>
    </sheetView>
  </sheetViews>
  <sheetFormatPr defaultColWidth="9.140625" defaultRowHeight="12.75"/>
  <cols>
    <col min="1" max="1" width="11.85546875" style="411" bestFit="1" customWidth="1"/>
    <col min="2" max="2" width="114.7109375" style="383" customWidth="1"/>
    <col min="3" max="3" width="22.42578125" style="383" customWidth="1"/>
    <col min="4" max="4" width="23.5703125" style="383" customWidth="1"/>
    <col min="5" max="8" width="22.140625" style="383" customWidth="1"/>
    <col min="9" max="9" width="41.42578125" style="383" customWidth="1"/>
    <col min="10" max="16384" width="9.140625" style="383"/>
  </cols>
  <sheetData>
    <row r="1" spans="1:9">
      <c r="A1" s="375" t="s">
        <v>30</v>
      </c>
    </row>
    <row r="2" spans="1:9" ht="13.5">
      <c r="A2" s="375" t="s">
        <v>31</v>
      </c>
      <c r="B2" s="408">
        <f>'1. key ratios '!B2</f>
        <v>44926</v>
      </c>
    </row>
    <row r="3" spans="1:9">
      <c r="A3" s="376" t="s">
        <v>549</v>
      </c>
    </row>
    <row r="4" spans="1:9">
      <c r="C4" s="412" t="s">
        <v>0</v>
      </c>
      <c r="D4" s="412" t="s">
        <v>1</v>
      </c>
      <c r="E4" s="412" t="s">
        <v>2</v>
      </c>
      <c r="F4" s="412" t="s">
        <v>3</v>
      </c>
      <c r="G4" s="412" t="s">
        <v>4</v>
      </c>
      <c r="H4" s="412" t="s">
        <v>5</v>
      </c>
      <c r="I4" s="412" t="s">
        <v>8</v>
      </c>
    </row>
    <row r="5" spans="1:9" ht="44.25" customHeight="1">
      <c r="A5" s="679" t="s">
        <v>550</v>
      </c>
      <c r="B5" s="680"/>
      <c r="C5" s="693" t="s">
        <v>551</v>
      </c>
      <c r="D5" s="693"/>
      <c r="E5" s="693" t="s">
        <v>552</v>
      </c>
      <c r="F5" s="693" t="s">
        <v>553</v>
      </c>
      <c r="G5" s="691" t="s">
        <v>554</v>
      </c>
      <c r="H5" s="691" t="s">
        <v>555</v>
      </c>
      <c r="I5" s="413" t="s">
        <v>556</v>
      </c>
    </row>
    <row r="6" spans="1:9" ht="60" customHeight="1">
      <c r="A6" s="683"/>
      <c r="B6" s="684"/>
      <c r="C6" s="401" t="s">
        <v>557</v>
      </c>
      <c r="D6" s="401" t="s">
        <v>558</v>
      </c>
      <c r="E6" s="693"/>
      <c r="F6" s="693"/>
      <c r="G6" s="692"/>
      <c r="H6" s="692"/>
      <c r="I6" s="413" t="s">
        <v>559</v>
      </c>
    </row>
    <row r="7" spans="1:9">
      <c r="A7" s="381">
        <v>1</v>
      </c>
      <c r="B7" s="377" t="s">
        <v>96</v>
      </c>
      <c r="C7" s="590">
        <v>0</v>
      </c>
      <c r="D7" s="590">
        <v>298471448.5</v>
      </c>
      <c r="E7" s="591">
        <v>0</v>
      </c>
      <c r="F7" s="591">
        <v>0</v>
      </c>
      <c r="G7" s="591">
        <v>0</v>
      </c>
      <c r="H7" s="590">
        <v>0</v>
      </c>
      <c r="I7" s="592">
        <f t="shared" ref="I7:I23" si="0">C7+D7-E7-F7-G7</f>
        <v>298471448.5</v>
      </c>
    </row>
    <row r="8" spans="1:9">
      <c r="A8" s="381">
        <v>2</v>
      </c>
      <c r="B8" s="377" t="s">
        <v>97</v>
      </c>
      <c r="C8" s="590">
        <v>0</v>
      </c>
      <c r="D8" s="590">
        <v>0</v>
      </c>
      <c r="E8" s="591">
        <v>0</v>
      </c>
      <c r="F8" s="591">
        <v>0</v>
      </c>
      <c r="G8" s="591">
        <v>0</v>
      </c>
      <c r="H8" s="590">
        <v>0</v>
      </c>
      <c r="I8" s="592">
        <f t="shared" si="0"/>
        <v>0</v>
      </c>
    </row>
    <row r="9" spans="1:9">
      <c r="A9" s="381">
        <v>3</v>
      </c>
      <c r="B9" s="377" t="s">
        <v>269</v>
      </c>
      <c r="C9" s="590">
        <v>0</v>
      </c>
      <c r="D9" s="590">
        <v>0</v>
      </c>
      <c r="E9" s="591">
        <v>0</v>
      </c>
      <c r="F9" s="591">
        <v>0</v>
      </c>
      <c r="G9" s="591">
        <v>0</v>
      </c>
      <c r="H9" s="590">
        <v>0</v>
      </c>
      <c r="I9" s="592">
        <f t="shared" si="0"/>
        <v>0</v>
      </c>
    </row>
    <row r="10" spans="1:9">
      <c r="A10" s="381">
        <v>4</v>
      </c>
      <c r="B10" s="377" t="s">
        <v>98</v>
      </c>
      <c r="C10" s="590">
        <v>0</v>
      </c>
      <c r="D10" s="590">
        <v>0</v>
      </c>
      <c r="E10" s="591">
        <v>0</v>
      </c>
      <c r="F10" s="591">
        <v>0</v>
      </c>
      <c r="G10" s="591">
        <v>0</v>
      </c>
      <c r="H10" s="590">
        <v>0</v>
      </c>
      <c r="I10" s="592">
        <f t="shared" si="0"/>
        <v>0</v>
      </c>
    </row>
    <row r="11" spans="1:9">
      <c r="A11" s="381">
        <v>5</v>
      </c>
      <c r="B11" s="377" t="s">
        <v>99</v>
      </c>
      <c r="C11" s="590">
        <v>0</v>
      </c>
      <c r="D11" s="590">
        <v>0</v>
      </c>
      <c r="E11" s="591">
        <v>0</v>
      </c>
      <c r="F11" s="591">
        <v>0</v>
      </c>
      <c r="G11" s="591">
        <v>0</v>
      </c>
      <c r="H11" s="590">
        <v>0</v>
      </c>
      <c r="I11" s="592">
        <f t="shared" si="0"/>
        <v>0</v>
      </c>
    </row>
    <row r="12" spans="1:9">
      <c r="A12" s="381">
        <v>6</v>
      </c>
      <c r="B12" s="377" t="s">
        <v>100</v>
      </c>
      <c r="C12" s="590">
        <v>61750.82</v>
      </c>
      <c r="D12" s="590">
        <v>59183635.190000005</v>
      </c>
      <c r="E12" s="591">
        <v>61750.82</v>
      </c>
      <c r="F12" s="591">
        <v>0</v>
      </c>
      <c r="G12" s="591">
        <v>0</v>
      </c>
      <c r="H12" s="590">
        <v>0</v>
      </c>
      <c r="I12" s="592">
        <f t="shared" si="0"/>
        <v>59183635.190000005</v>
      </c>
    </row>
    <row r="13" spans="1:9">
      <c r="A13" s="381">
        <v>7</v>
      </c>
      <c r="B13" s="377" t="s">
        <v>101</v>
      </c>
      <c r="C13" s="590">
        <v>6800910.8625847753</v>
      </c>
      <c r="D13" s="590">
        <v>729446521.73312163</v>
      </c>
      <c r="E13" s="591">
        <v>7733743.1819144739</v>
      </c>
      <c r="F13" s="591">
        <v>13053368.952575767</v>
      </c>
      <c r="G13" s="591">
        <v>482328.81049015693</v>
      </c>
      <c r="H13" s="590">
        <v>10216.25</v>
      </c>
      <c r="I13" s="592">
        <f t="shared" si="0"/>
        <v>714977991.65072608</v>
      </c>
    </row>
    <row r="14" spans="1:9">
      <c r="A14" s="381">
        <v>8</v>
      </c>
      <c r="B14" s="377" t="s">
        <v>102</v>
      </c>
      <c r="C14" s="590">
        <v>24084561.916856617</v>
      </c>
      <c r="D14" s="590">
        <v>187775578.61318797</v>
      </c>
      <c r="E14" s="591">
        <v>12482343.807402244</v>
      </c>
      <c r="F14" s="591">
        <v>3192945.7955266694</v>
      </c>
      <c r="G14" s="591">
        <v>329738.40007908968</v>
      </c>
      <c r="H14" s="590">
        <v>2285119.209999999</v>
      </c>
      <c r="I14" s="592">
        <f t="shared" si="0"/>
        <v>195855112.52703655</v>
      </c>
    </row>
    <row r="15" spans="1:9">
      <c r="A15" s="381">
        <v>9</v>
      </c>
      <c r="B15" s="377" t="s">
        <v>103</v>
      </c>
      <c r="C15" s="590">
        <v>9294220.3805586174</v>
      </c>
      <c r="D15" s="590">
        <v>102395436.59775704</v>
      </c>
      <c r="E15" s="591">
        <v>4188389.4256832721</v>
      </c>
      <c r="F15" s="591">
        <v>1852357.2102180442</v>
      </c>
      <c r="G15" s="591">
        <v>282772.36093237146</v>
      </c>
      <c r="H15" s="590">
        <v>0</v>
      </c>
      <c r="I15" s="592">
        <f t="shared" si="0"/>
        <v>105366137.98148197</v>
      </c>
    </row>
    <row r="16" spans="1:9">
      <c r="A16" s="381">
        <v>10</v>
      </c>
      <c r="B16" s="409" t="s">
        <v>560</v>
      </c>
      <c r="C16" s="590">
        <v>19886713.660000015</v>
      </c>
      <c r="D16" s="590">
        <v>937601.27000000014</v>
      </c>
      <c r="E16" s="591">
        <v>9217542.805999998</v>
      </c>
      <c r="F16" s="591">
        <v>9999.9074000000001</v>
      </c>
      <c r="G16" s="591">
        <v>12984.455026918013</v>
      </c>
      <c r="H16" s="590">
        <v>650568.97</v>
      </c>
      <c r="I16" s="592">
        <f t="shared" si="0"/>
        <v>11583787.761573099</v>
      </c>
    </row>
    <row r="17" spans="1:9">
      <c r="A17" s="381">
        <v>11</v>
      </c>
      <c r="B17" s="377" t="s">
        <v>105</v>
      </c>
      <c r="C17" s="590">
        <v>817801.49999999988</v>
      </c>
      <c r="D17" s="590">
        <v>33183800.487329751</v>
      </c>
      <c r="E17" s="591">
        <v>566923.94400000013</v>
      </c>
      <c r="F17" s="591">
        <v>636370.1231074814</v>
      </c>
      <c r="G17" s="591">
        <v>204262.42849838512</v>
      </c>
      <c r="H17" s="590">
        <v>0</v>
      </c>
      <c r="I17" s="592">
        <f t="shared" si="0"/>
        <v>32594045.491723888</v>
      </c>
    </row>
    <row r="18" spans="1:9">
      <c r="A18" s="381">
        <v>12</v>
      </c>
      <c r="B18" s="377" t="s">
        <v>106</v>
      </c>
      <c r="C18" s="590">
        <v>0</v>
      </c>
      <c r="D18" s="590">
        <v>0</v>
      </c>
      <c r="E18" s="591">
        <v>0</v>
      </c>
      <c r="F18" s="591">
        <v>0</v>
      </c>
      <c r="G18" s="591">
        <v>0</v>
      </c>
      <c r="H18" s="590">
        <v>0</v>
      </c>
      <c r="I18" s="592">
        <f t="shared" si="0"/>
        <v>0</v>
      </c>
    </row>
    <row r="19" spans="1:9">
      <c r="A19" s="381">
        <v>13</v>
      </c>
      <c r="B19" s="377" t="s">
        <v>247</v>
      </c>
      <c r="C19" s="590">
        <v>0</v>
      </c>
      <c r="D19" s="590">
        <v>0</v>
      </c>
      <c r="E19" s="591">
        <v>0</v>
      </c>
      <c r="F19" s="591">
        <v>0</v>
      </c>
      <c r="G19" s="591">
        <v>0</v>
      </c>
      <c r="H19" s="590">
        <v>0</v>
      </c>
      <c r="I19" s="592">
        <f t="shared" si="0"/>
        <v>0</v>
      </c>
    </row>
    <row r="20" spans="1:9">
      <c r="A20" s="381">
        <v>14</v>
      </c>
      <c r="B20" s="377" t="s">
        <v>108</v>
      </c>
      <c r="C20" s="590">
        <v>25522352.039999999</v>
      </c>
      <c r="D20" s="590">
        <v>92267632.553909853</v>
      </c>
      <c r="E20" s="591">
        <v>20510473.994000003</v>
      </c>
      <c r="F20" s="591">
        <v>0</v>
      </c>
      <c r="G20" s="591">
        <v>0</v>
      </c>
      <c r="H20" s="590">
        <v>0</v>
      </c>
      <c r="I20" s="592">
        <f t="shared" si="0"/>
        <v>97279510.599909857</v>
      </c>
    </row>
    <row r="21" spans="1:9" s="414" customFormat="1">
      <c r="A21" s="382">
        <v>15</v>
      </c>
      <c r="B21" s="385" t="s">
        <v>109</v>
      </c>
      <c r="C21" s="589">
        <f>SUM(C7:C15)+SUM(C17:C20)</f>
        <v>66581597.520000011</v>
      </c>
      <c r="D21" s="589">
        <f t="shared" ref="D21:H21" si="1">SUM(D7:D15)+SUM(D17:D20)</f>
        <v>1502724053.6753063</v>
      </c>
      <c r="E21" s="589">
        <f t="shared" si="1"/>
        <v>45543625.172999993</v>
      </c>
      <c r="F21" s="589">
        <f t="shared" si="1"/>
        <v>18735042.081427965</v>
      </c>
      <c r="G21" s="589">
        <v>1299102.0000000033</v>
      </c>
      <c r="H21" s="589">
        <f t="shared" si="1"/>
        <v>2295335.459999999</v>
      </c>
      <c r="I21" s="592">
        <f t="shared" si="0"/>
        <v>1503727881.9408782</v>
      </c>
    </row>
    <row r="22" spans="1:9">
      <c r="A22" s="415">
        <v>16</v>
      </c>
      <c r="B22" s="416" t="s">
        <v>561</v>
      </c>
      <c r="C22" s="590">
        <v>40997494.660000011</v>
      </c>
      <c r="D22" s="590">
        <v>1042744792.3713965</v>
      </c>
      <c r="E22" s="591">
        <v>24971400.358999986</v>
      </c>
      <c r="F22" s="591">
        <v>18635042.081427965</v>
      </c>
      <c r="G22" s="591">
        <v>1299102.0000000033</v>
      </c>
      <c r="H22" s="590">
        <v>2295335.459999999</v>
      </c>
      <c r="I22" s="592">
        <f t="shared" si="0"/>
        <v>1038836742.5909687</v>
      </c>
    </row>
    <row r="23" spans="1:9">
      <c r="A23" s="415">
        <v>17</v>
      </c>
      <c r="B23" s="416" t="s">
        <v>562</v>
      </c>
      <c r="C23" s="590">
        <v>0</v>
      </c>
      <c r="D23" s="590">
        <v>157460698.91999999</v>
      </c>
      <c r="E23" s="591">
        <v>0</v>
      </c>
      <c r="F23" s="591">
        <v>0</v>
      </c>
      <c r="G23" s="591">
        <v>0</v>
      </c>
      <c r="H23" s="590">
        <v>0</v>
      </c>
      <c r="I23" s="592">
        <f t="shared" si="0"/>
        <v>157460698.91999999</v>
      </c>
    </row>
    <row r="26" spans="1:9" ht="25.5">
      <c r="B26" s="410" t="s">
        <v>689</v>
      </c>
    </row>
  </sheetData>
  <mergeCells count="6">
    <mergeCell ref="H5:H6"/>
    <mergeCell ref="A5:B6"/>
    <mergeCell ref="C5:D5"/>
    <mergeCell ref="E5:E6"/>
    <mergeCell ref="F5:F6"/>
    <mergeCell ref="G5:G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A20" workbookViewId="0">
      <selection activeCell="L28" sqref="L28"/>
    </sheetView>
  </sheetViews>
  <sheetFormatPr defaultColWidth="9.140625" defaultRowHeight="12.75"/>
  <cols>
    <col min="1" max="1" width="11" style="383" bestFit="1" customWidth="1"/>
    <col min="2" max="2" width="93.42578125" style="383" customWidth="1"/>
    <col min="3" max="8" width="22" style="383" customWidth="1"/>
    <col min="9" max="9" width="42.28515625" style="383" bestFit="1" customWidth="1"/>
    <col min="10" max="16384" width="9.140625" style="383"/>
  </cols>
  <sheetData>
    <row r="1" spans="1:9">
      <c r="A1" s="375" t="s">
        <v>30</v>
      </c>
    </row>
    <row r="2" spans="1:9" ht="13.5">
      <c r="A2" s="375" t="s">
        <v>31</v>
      </c>
      <c r="B2" s="408">
        <f>'1. key ratios '!B2</f>
        <v>44926</v>
      </c>
    </row>
    <row r="3" spans="1:9">
      <c r="A3" s="376" t="s">
        <v>563</v>
      </c>
    </row>
    <row r="4" spans="1:9">
      <c r="C4" s="412" t="s">
        <v>0</v>
      </c>
      <c r="D4" s="412" t="s">
        <v>1</v>
      </c>
      <c r="E4" s="412" t="s">
        <v>2</v>
      </c>
      <c r="F4" s="412" t="s">
        <v>3</v>
      </c>
      <c r="G4" s="412" t="s">
        <v>4</v>
      </c>
      <c r="H4" s="412" t="s">
        <v>5</v>
      </c>
      <c r="I4" s="412" t="s">
        <v>8</v>
      </c>
    </row>
    <row r="5" spans="1:9" ht="46.5" customHeight="1">
      <c r="A5" s="679" t="s">
        <v>704</v>
      </c>
      <c r="B5" s="680"/>
      <c r="C5" s="693" t="s">
        <v>551</v>
      </c>
      <c r="D5" s="693"/>
      <c r="E5" s="693" t="s">
        <v>552</v>
      </c>
      <c r="F5" s="693" t="s">
        <v>553</v>
      </c>
      <c r="G5" s="691" t="s">
        <v>554</v>
      </c>
      <c r="H5" s="691" t="s">
        <v>555</v>
      </c>
      <c r="I5" s="413" t="s">
        <v>556</v>
      </c>
    </row>
    <row r="6" spans="1:9" ht="75" customHeight="1">
      <c r="A6" s="683"/>
      <c r="B6" s="684"/>
      <c r="C6" s="401" t="s">
        <v>557</v>
      </c>
      <c r="D6" s="401" t="s">
        <v>558</v>
      </c>
      <c r="E6" s="693"/>
      <c r="F6" s="693"/>
      <c r="G6" s="692"/>
      <c r="H6" s="692"/>
      <c r="I6" s="413" t="s">
        <v>559</v>
      </c>
    </row>
    <row r="7" spans="1:9">
      <c r="A7" s="380">
        <v>1</v>
      </c>
      <c r="B7" s="384" t="s">
        <v>694</v>
      </c>
      <c r="C7" s="590">
        <v>2030671.4500000007</v>
      </c>
      <c r="D7" s="590">
        <v>363389837.44999993</v>
      </c>
      <c r="E7" s="590">
        <v>1106021.3600000008</v>
      </c>
      <c r="F7" s="590">
        <v>1242540.0799999952</v>
      </c>
      <c r="G7" s="590">
        <v>402738.61847094155</v>
      </c>
      <c r="H7" s="590">
        <v>172812.05000000002</v>
      </c>
      <c r="I7" s="592">
        <f t="shared" ref="I7:I34" si="0">C7+D7-E7-F7-G7</f>
        <v>362669208.84152895</v>
      </c>
    </row>
    <row r="8" spans="1:9">
      <c r="A8" s="380">
        <v>2</v>
      </c>
      <c r="B8" s="384" t="s">
        <v>564</v>
      </c>
      <c r="C8" s="590">
        <v>554204.7699999999</v>
      </c>
      <c r="D8" s="590">
        <v>100419983.38999999</v>
      </c>
      <c r="E8" s="590">
        <v>390486.73000000004</v>
      </c>
      <c r="F8" s="590">
        <v>705859.24000000011</v>
      </c>
      <c r="G8" s="590">
        <v>87501.704584897365</v>
      </c>
      <c r="H8" s="590">
        <v>233.68</v>
      </c>
      <c r="I8" s="592">
        <f t="shared" si="0"/>
        <v>99790340.485415086</v>
      </c>
    </row>
    <row r="9" spans="1:9">
      <c r="A9" s="380">
        <v>3</v>
      </c>
      <c r="B9" s="384" t="s">
        <v>565</v>
      </c>
      <c r="C9" s="590">
        <v>0</v>
      </c>
      <c r="D9" s="590">
        <v>28425603.180000003</v>
      </c>
      <c r="E9" s="590">
        <v>0</v>
      </c>
      <c r="F9" s="590">
        <v>567878.38</v>
      </c>
      <c r="G9" s="590">
        <v>102.90262074308258</v>
      </c>
      <c r="H9" s="590">
        <v>0</v>
      </c>
      <c r="I9" s="592">
        <f t="shared" si="0"/>
        <v>27857621.897379261</v>
      </c>
    </row>
    <row r="10" spans="1:9">
      <c r="A10" s="380">
        <v>4</v>
      </c>
      <c r="B10" s="384" t="s">
        <v>695</v>
      </c>
      <c r="C10" s="590">
        <v>1892168.3299999998</v>
      </c>
      <c r="D10" s="590">
        <v>94695904.639999986</v>
      </c>
      <c r="E10" s="590">
        <v>962699.33</v>
      </c>
      <c r="F10" s="590">
        <v>1805203.8800000006</v>
      </c>
      <c r="G10" s="590">
        <v>33567.788137106116</v>
      </c>
      <c r="H10" s="590">
        <v>5227.53</v>
      </c>
      <c r="I10" s="592">
        <f t="shared" si="0"/>
        <v>93786601.971862882</v>
      </c>
    </row>
    <row r="11" spans="1:9">
      <c r="A11" s="380">
        <v>5</v>
      </c>
      <c r="B11" s="384" t="s">
        <v>566</v>
      </c>
      <c r="C11" s="590">
        <v>2911898.75</v>
      </c>
      <c r="D11" s="590">
        <v>74799571.86999996</v>
      </c>
      <c r="E11" s="590">
        <v>2683824.8299999996</v>
      </c>
      <c r="F11" s="590">
        <v>1190752.2599999993</v>
      </c>
      <c r="G11" s="590">
        <v>34395.475208202719</v>
      </c>
      <c r="H11" s="590">
        <v>0</v>
      </c>
      <c r="I11" s="592">
        <f t="shared" si="0"/>
        <v>73802498.054791749</v>
      </c>
    </row>
    <row r="12" spans="1:9">
      <c r="A12" s="380">
        <v>6</v>
      </c>
      <c r="B12" s="384" t="s">
        <v>567</v>
      </c>
      <c r="C12" s="590">
        <v>1432347.94</v>
      </c>
      <c r="D12" s="590">
        <v>24750103.670000002</v>
      </c>
      <c r="E12" s="590">
        <v>1366267.9500000002</v>
      </c>
      <c r="F12" s="590">
        <v>320176.63000000006</v>
      </c>
      <c r="G12" s="590">
        <v>26362.523733919505</v>
      </c>
      <c r="H12" s="590">
        <v>34341.159999999996</v>
      </c>
      <c r="I12" s="592">
        <f t="shared" si="0"/>
        <v>24469644.506266084</v>
      </c>
    </row>
    <row r="13" spans="1:9">
      <c r="A13" s="380">
        <v>7</v>
      </c>
      <c r="B13" s="384" t="s">
        <v>568</v>
      </c>
      <c r="C13" s="590">
        <v>1202008.75</v>
      </c>
      <c r="D13" s="590">
        <v>63822511.209999993</v>
      </c>
      <c r="E13" s="590">
        <v>622151.56999999995</v>
      </c>
      <c r="F13" s="590">
        <v>1256782.3900000004</v>
      </c>
      <c r="G13" s="590">
        <v>1415.2770369022801</v>
      </c>
      <c r="H13" s="590">
        <v>0</v>
      </c>
      <c r="I13" s="592">
        <f t="shared" si="0"/>
        <v>63144170.722963087</v>
      </c>
    </row>
    <row r="14" spans="1:9">
      <c r="A14" s="380">
        <v>8</v>
      </c>
      <c r="B14" s="384" t="s">
        <v>569</v>
      </c>
      <c r="C14" s="590">
        <v>1038124.7399999999</v>
      </c>
      <c r="D14" s="590">
        <v>46081805.600000024</v>
      </c>
      <c r="E14" s="590">
        <v>548657.69000000006</v>
      </c>
      <c r="F14" s="590">
        <v>879710.32999999949</v>
      </c>
      <c r="G14" s="590">
        <v>1316.641425731952</v>
      </c>
      <c r="H14" s="590">
        <v>60587.74</v>
      </c>
      <c r="I14" s="592">
        <f t="shared" si="0"/>
        <v>45690245.678574301</v>
      </c>
    </row>
    <row r="15" spans="1:9">
      <c r="A15" s="380">
        <v>9</v>
      </c>
      <c r="B15" s="384" t="s">
        <v>570</v>
      </c>
      <c r="C15" s="590">
        <v>11772.33</v>
      </c>
      <c r="D15" s="590">
        <v>31230056.530000001</v>
      </c>
      <c r="E15" s="590">
        <v>32211.09</v>
      </c>
      <c r="F15" s="590">
        <v>616382.00000000012</v>
      </c>
      <c r="G15" s="590">
        <v>68.906666659076791</v>
      </c>
      <c r="H15" s="590">
        <v>0</v>
      </c>
      <c r="I15" s="592">
        <f t="shared" si="0"/>
        <v>30593166.863333341</v>
      </c>
    </row>
    <row r="16" spans="1:9">
      <c r="A16" s="380">
        <v>10</v>
      </c>
      <c r="B16" s="384" t="s">
        <v>571</v>
      </c>
      <c r="C16" s="590">
        <v>701892.18</v>
      </c>
      <c r="D16" s="590">
        <v>15779048.900000004</v>
      </c>
      <c r="E16" s="590">
        <v>840710.89000000013</v>
      </c>
      <c r="F16" s="590">
        <v>216228.32000000004</v>
      </c>
      <c r="G16" s="590">
        <v>157.89913474620434</v>
      </c>
      <c r="H16" s="590">
        <v>0</v>
      </c>
      <c r="I16" s="592">
        <f t="shared" si="0"/>
        <v>15423843.970865257</v>
      </c>
    </row>
    <row r="17" spans="1:9">
      <c r="A17" s="380">
        <v>11</v>
      </c>
      <c r="B17" s="384" t="s">
        <v>572</v>
      </c>
      <c r="C17" s="590">
        <v>684785.30999999994</v>
      </c>
      <c r="D17" s="590">
        <v>7907754.8500000024</v>
      </c>
      <c r="E17" s="590">
        <v>423075.32</v>
      </c>
      <c r="F17" s="590">
        <v>139568.01</v>
      </c>
      <c r="G17" s="590">
        <v>94.509891271165813</v>
      </c>
      <c r="H17" s="590">
        <v>0</v>
      </c>
      <c r="I17" s="592">
        <f t="shared" si="0"/>
        <v>8029802.3201087303</v>
      </c>
    </row>
    <row r="18" spans="1:9">
      <c r="A18" s="380">
        <v>12</v>
      </c>
      <c r="B18" s="384" t="s">
        <v>573</v>
      </c>
      <c r="C18" s="590">
        <v>4330584.42</v>
      </c>
      <c r="D18" s="590">
        <v>64156153.399999917</v>
      </c>
      <c r="E18" s="590">
        <v>2288961.3299999996</v>
      </c>
      <c r="F18" s="590">
        <v>1087206.7499999998</v>
      </c>
      <c r="G18" s="590">
        <v>62210.861120829803</v>
      </c>
      <c r="H18" s="590">
        <v>43025.95</v>
      </c>
      <c r="I18" s="592">
        <f t="shared" si="0"/>
        <v>65048358.878879093</v>
      </c>
    </row>
    <row r="19" spans="1:9">
      <c r="A19" s="380">
        <v>13</v>
      </c>
      <c r="B19" s="384" t="s">
        <v>574</v>
      </c>
      <c r="C19" s="590">
        <v>1210513.26</v>
      </c>
      <c r="D19" s="590">
        <v>15327958.820000006</v>
      </c>
      <c r="E19" s="590">
        <v>552605.22</v>
      </c>
      <c r="F19" s="590">
        <v>287237.87000000011</v>
      </c>
      <c r="G19" s="590">
        <v>9427.1623437135913</v>
      </c>
      <c r="H19" s="590">
        <v>9430.4599999999991</v>
      </c>
      <c r="I19" s="592">
        <f t="shared" si="0"/>
        <v>15689201.827656291</v>
      </c>
    </row>
    <row r="20" spans="1:9">
      <c r="A20" s="380">
        <v>14</v>
      </c>
      <c r="B20" s="384" t="s">
        <v>575</v>
      </c>
      <c r="C20" s="590">
        <v>6254428.5200000014</v>
      </c>
      <c r="D20" s="590">
        <v>88908869.460000038</v>
      </c>
      <c r="E20" s="590">
        <v>3432603.7599999993</v>
      </c>
      <c r="F20" s="590">
        <v>1361759.51</v>
      </c>
      <c r="G20" s="590">
        <v>15892.008409872917</v>
      </c>
      <c r="H20" s="590">
        <v>15513.57</v>
      </c>
      <c r="I20" s="592">
        <f t="shared" si="0"/>
        <v>90353042.701590151</v>
      </c>
    </row>
    <row r="21" spans="1:9">
      <c r="A21" s="380">
        <v>15</v>
      </c>
      <c r="B21" s="384" t="s">
        <v>576</v>
      </c>
      <c r="C21" s="590">
        <v>985282.56000000006</v>
      </c>
      <c r="D21" s="590">
        <v>29663980.319999993</v>
      </c>
      <c r="E21" s="590">
        <v>1503131.6000000003</v>
      </c>
      <c r="F21" s="590">
        <v>354880.23</v>
      </c>
      <c r="G21" s="590">
        <v>5711.4299391857367</v>
      </c>
      <c r="H21" s="590">
        <v>18740.43</v>
      </c>
      <c r="I21" s="592">
        <f t="shared" si="0"/>
        <v>28785539.620060805</v>
      </c>
    </row>
    <row r="22" spans="1:9">
      <c r="A22" s="380">
        <v>16</v>
      </c>
      <c r="B22" s="384" t="s">
        <v>577</v>
      </c>
      <c r="C22" s="590">
        <v>0</v>
      </c>
      <c r="D22" s="590">
        <v>401562.98</v>
      </c>
      <c r="E22" s="590">
        <v>8196.3799999999992</v>
      </c>
      <c r="F22" s="590">
        <v>6312.93</v>
      </c>
      <c r="G22" s="590">
        <v>2442.5314718262694</v>
      </c>
      <c r="H22" s="590">
        <v>0</v>
      </c>
      <c r="I22" s="592">
        <f t="shared" si="0"/>
        <v>384611.13852817373</v>
      </c>
    </row>
    <row r="23" spans="1:9">
      <c r="A23" s="380">
        <v>17</v>
      </c>
      <c r="B23" s="384" t="s">
        <v>698</v>
      </c>
      <c r="C23" s="590">
        <v>1252303.93</v>
      </c>
      <c r="D23" s="590">
        <v>3245890.4800000004</v>
      </c>
      <c r="E23" s="590">
        <v>497504.02</v>
      </c>
      <c r="F23" s="590">
        <v>64618.220000000008</v>
      </c>
      <c r="G23" s="590">
        <v>1046.2341224986976</v>
      </c>
      <c r="H23" s="590">
        <v>0</v>
      </c>
      <c r="I23" s="592">
        <f t="shared" si="0"/>
        <v>3935025.935877501</v>
      </c>
    </row>
    <row r="24" spans="1:9">
      <c r="A24" s="380">
        <v>18</v>
      </c>
      <c r="B24" s="384" t="s">
        <v>578</v>
      </c>
      <c r="C24" s="590">
        <v>0</v>
      </c>
      <c r="D24" s="590">
        <v>15911077.610000001</v>
      </c>
      <c r="E24" s="590">
        <v>3433.3</v>
      </c>
      <c r="F24" s="590">
        <v>317288.67000000004</v>
      </c>
      <c r="G24" s="590">
        <v>3399.8356008456844</v>
      </c>
      <c r="H24" s="590">
        <v>0</v>
      </c>
      <c r="I24" s="592">
        <f t="shared" si="0"/>
        <v>15586955.804399155</v>
      </c>
    </row>
    <row r="25" spans="1:9">
      <c r="A25" s="380">
        <v>19</v>
      </c>
      <c r="B25" s="384" t="s">
        <v>579</v>
      </c>
      <c r="C25" s="590">
        <v>58750.37</v>
      </c>
      <c r="D25" s="590">
        <v>1393587.9900000002</v>
      </c>
      <c r="E25" s="590">
        <v>24313.410000000003</v>
      </c>
      <c r="F25" s="590">
        <v>27170.76</v>
      </c>
      <c r="G25" s="590">
        <v>505.48850225107816</v>
      </c>
      <c r="H25" s="590">
        <v>0</v>
      </c>
      <c r="I25" s="592">
        <f t="shared" si="0"/>
        <v>1400348.7014977494</v>
      </c>
    </row>
    <row r="26" spans="1:9">
      <c r="A26" s="380">
        <v>20</v>
      </c>
      <c r="B26" s="384" t="s">
        <v>697</v>
      </c>
      <c r="C26" s="590">
        <v>186627.08</v>
      </c>
      <c r="D26" s="590">
        <v>29739525.899999984</v>
      </c>
      <c r="E26" s="590">
        <v>206340.72000000003</v>
      </c>
      <c r="F26" s="590">
        <v>565760.95000000007</v>
      </c>
      <c r="G26" s="590">
        <v>54867.727175607004</v>
      </c>
      <c r="H26" s="590">
        <v>23080.95</v>
      </c>
      <c r="I26" s="592">
        <f t="shared" si="0"/>
        <v>29099183.582824375</v>
      </c>
    </row>
    <row r="27" spans="1:9">
      <c r="A27" s="380">
        <v>21</v>
      </c>
      <c r="B27" s="384" t="s">
        <v>580</v>
      </c>
      <c r="C27" s="590">
        <v>48023.86</v>
      </c>
      <c r="D27" s="590">
        <v>4761563.7799999993</v>
      </c>
      <c r="E27" s="590">
        <v>41417.839999999997</v>
      </c>
      <c r="F27" s="590">
        <v>91024.040000000008</v>
      </c>
      <c r="G27" s="590">
        <v>7999.6093842364617</v>
      </c>
      <c r="H27" s="590">
        <v>0</v>
      </c>
      <c r="I27" s="592">
        <f t="shared" si="0"/>
        <v>4669146.1506157629</v>
      </c>
    </row>
    <row r="28" spans="1:9">
      <c r="A28" s="380">
        <v>22</v>
      </c>
      <c r="B28" s="384" t="s">
        <v>581</v>
      </c>
      <c r="C28" s="590">
        <v>598535.75</v>
      </c>
      <c r="D28" s="590">
        <v>577588.78</v>
      </c>
      <c r="E28" s="590">
        <v>180571.61</v>
      </c>
      <c r="F28" s="590">
        <v>11182.5</v>
      </c>
      <c r="G28" s="590">
        <v>3489.5008535002785</v>
      </c>
      <c r="H28" s="590">
        <v>0</v>
      </c>
      <c r="I28" s="592">
        <f t="shared" si="0"/>
        <v>980880.91914649971</v>
      </c>
    </row>
    <row r="29" spans="1:9">
      <c r="A29" s="380">
        <v>23</v>
      </c>
      <c r="B29" s="384" t="s">
        <v>582</v>
      </c>
      <c r="C29" s="590">
        <v>5334084.5200000014</v>
      </c>
      <c r="D29" s="590">
        <v>102079275.46000008</v>
      </c>
      <c r="E29" s="590">
        <v>2734582.9099999983</v>
      </c>
      <c r="F29" s="590">
        <v>1904010.5299999968</v>
      </c>
      <c r="G29" s="590">
        <v>100107.67234275628</v>
      </c>
      <c r="H29" s="590">
        <v>66326.81</v>
      </c>
      <c r="I29" s="592">
        <f t="shared" si="0"/>
        <v>102674658.86765732</v>
      </c>
    </row>
    <row r="30" spans="1:9">
      <c r="A30" s="380">
        <v>24</v>
      </c>
      <c r="B30" s="384" t="s">
        <v>696</v>
      </c>
      <c r="C30" s="590">
        <v>3119002.77</v>
      </c>
      <c r="D30" s="590">
        <v>128867719.91000001</v>
      </c>
      <c r="E30" s="590">
        <v>1902160.75</v>
      </c>
      <c r="F30" s="590">
        <v>2432034.0499999993</v>
      </c>
      <c r="G30" s="590">
        <v>7972.8993086075143</v>
      </c>
      <c r="H30" s="590">
        <v>77186.820000000007</v>
      </c>
      <c r="I30" s="592">
        <f t="shared" si="0"/>
        <v>127644554.9806914</v>
      </c>
    </row>
    <row r="31" spans="1:9">
      <c r="A31" s="380">
        <v>25</v>
      </c>
      <c r="B31" s="384" t="s">
        <v>583</v>
      </c>
      <c r="C31" s="590">
        <v>2944466.8300000005</v>
      </c>
      <c r="D31" s="590">
        <v>45546503.839999959</v>
      </c>
      <c r="E31" s="590">
        <v>1451752.3800000001</v>
      </c>
      <c r="F31" s="590">
        <v>776711.25000000035</v>
      </c>
      <c r="G31" s="590">
        <v>251210.56142469036</v>
      </c>
      <c r="H31" s="590">
        <v>1768828.7399999995</v>
      </c>
      <c r="I31" s="592">
        <f t="shared" si="0"/>
        <v>46011296.478575267</v>
      </c>
    </row>
    <row r="32" spans="1:9">
      <c r="A32" s="380">
        <v>26</v>
      </c>
      <c r="B32" s="384" t="s">
        <v>693</v>
      </c>
      <c r="C32" s="590">
        <v>2276767.3099940489</v>
      </c>
      <c r="D32" s="590">
        <v>28573521.819999989</v>
      </c>
      <c r="E32" s="590">
        <v>1229471.3200000008</v>
      </c>
      <c r="F32" s="590">
        <v>506763.75999999919</v>
      </c>
      <c r="G32" s="590">
        <v>185096.23108845728</v>
      </c>
      <c r="H32" s="590">
        <v>0</v>
      </c>
      <c r="I32" s="592">
        <f t="shared" si="0"/>
        <v>28928957.818905585</v>
      </c>
    </row>
    <row r="33" spans="1:9">
      <c r="A33" s="380">
        <v>27</v>
      </c>
      <c r="B33" s="380" t="s">
        <v>584</v>
      </c>
      <c r="C33" s="590">
        <v>25522352.039999999</v>
      </c>
      <c r="D33" s="590">
        <v>92267632.553909853</v>
      </c>
      <c r="E33" s="590">
        <v>20510473.994000003</v>
      </c>
      <c r="F33" s="590">
        <v>0</v>
      </c>
      <c r="G33" s="590">
        <v>0</v>
      </c>
      <c r="H33" s="590">
        <v>0</v>
      </c>
      <c r="I33" s="592">
        <f t="shared" si="0"/>
        <v>97279510.599909857</v>
      </c>
    </row>
    <row r="34" spans="1:9">
      <c r="A34" s="380">
        <v>28</v>
      </c>
      <c r="B34" s="385" t="s">
        <v>109</v>
      </c>
      <c r="C34" s="589">
        <f>SUM(C7:C33)</f>
        <v>66581597.76999405</v>
      </c>
      <c r="D34" s="589">
        <f t="shared" ref="D34:H34" si="1">SUM(D7:D33)</f>
        <v>1502724594.3939097</v>
      </c>
      <c r="E34" s="589">
        <f t="shared" si="1"/>
        <v>45543627.304000005</v>
      </c>
      <c r="F34" s="589">
        <f t="shared" si="1"/>
        <v>18735043.539999988</v>
      </c>
      <c r="G34" s="589">
        <v>1299102</v>
      </c>
      <c r="H34" s="589">
        <f t="shared" si="1"/>
        <v>2295335.8899999997</v>
      </c>
      <c r="I34" s="592">
        <f t="shared" si="0"/>
        <v>1503728419.3199039</v>
      </c>
    </row>
    <row r="36" spans="1:9">
      <c r="B36" s="417"/>
    </row>
    <row r="42" spans="1:9">
      <c r="A42" s="414"/>
      <c r="B42" s="414"/>
    </row>
    <row r="43" spans="1:9">
      <c r="A43" s="414"/>
      <c r="B43" s="414"/>
    </row>
  </sheetData>
  <mergeCells count="6">
    <mergeCell ref="H5:H6"/>
    <mergeCell ref="A5:B6"/>
    <mergeCell ref="C5:D5"/>
    <mergeCell ref="E5:E6"/>
    <mergeCell ref="F5:F6"/>
    <mergeCell ref="G5:G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F12" sqref="F12"/>
    </sheetView>
  </sheetViews>
  <sheetFormatPr defaultColWidth="9.140625" defaultRowHeight="12.75"/>
  <cols>
    <col min="1" max="1" width="11.85546875" style="383" bestFit="1" customWidth="1"/>
    <col min="2" max="2" width="108" style="383" bestFit="1" customWidth="1"/>
    <col min="3" max="4" width="35.5703125" style="383" customWidth="1"/>
    <col min="5" max="16384" width="9.140625" style="383"/>
  </cols>
  <sheetData>
    <row r="1" spans="1:4">
      <c r="A1" s="375" t="s">
        <v>30</v>
      </c>
    </row>
    <row r="2" spans="1:4" ht="13.5">
      <c r="A2" s="375" t="s">
        <v>31</v>
      </c>
      <c r="B2" s="408">
        <f>'1. key ratios '!B2</f>
        <v>44926</v>
      </c>
    </row>
    <row r="3" spans="1:4">
      <c r="A3" s="376" t="s">
        <v>585</v>
      </c>
    </row>
    <row r="5" spans="1:4" ht="25.5">
      <c r="A5" s="694" t="s">
        <v>586</v>
      </c>
      <c r="B5" s="694"/>
      <c r="C5" s="405" t="s">
        <v>587</v>
      </c>
      <c r="D5" s="405" t="s">
        <v>588</v>
      </c>
    </row>
    <row r="6" spans="1:4">
      <c r="A6" s="386">
        <v>1</v>
      </c>
      <c r="B6" s="387" t="s">
        <v>589</v>
      </c>
      <c r="C6" s="590">
        <v>45060508.269999981</v>
      </c>
      <c r="D6" s="590">
        <v>100000</v>
      </c>
    </row>
    <row r="7" spans="1:4">
      <c r="A7" s="388">
        <v>2</v>
      </c>
      <c r="B7" s="387" t="s">
        <v>590</v>
      </c>
      <c r="C7" s="589">
        <f>SUM(C8:C11)</f>
        <v>7935375.6109297173</v>
      </c>
      <c r="D7" s="589">
        <f>SUM(D8:D11)</f>
        <v>0</v>
      </c>
    </row>
    <row r="8" spans="1:4">
      <c r="A8" s="388">
        <v>2.1</v>
      </c>
      <c r="B8" s="389" t="s">
        <v>701</v>
      </c>
      <c r="C8" s="590">
        <v>4523413.321579</v>
      </c>
      <c r="D8" s="590"/>
    </row>
    <row r="9" spans="1:4">
      <c r="A9" s="388">
        <v>2.2000000000000002</v>
      </c>
      <c r="B9" s="389" t="s">
        <v>699</v>
      </c>
      <c r="C9" s="590">
        <v>3066968.8803997166</v>
      </c>
      <c r="D9" s="590"/>
    </row>
    <row r="10" spans="1:4">
      <c r="A10" s="388">
        <v>2.2999999999999998</v>
      </c>
      <c r="B10" s="389" t="s">
        <v>591</v>
      </c>
      <c r="C10" s="590">
        <v>344993.40895099996</v>
      </c>
      <c r="D10" s="590"/>
    </row>
    <row r="11" spans="1:4">
      <c r="A11" s="388">
        <v>2.4</v>
      </c>
      <c r="B11" s="389" t="s">
        <v>592</v>
      </c>
      <c r="C11" s="590">
        <v>0</v>
      </c>
      <c r="D11" s="590"/>
    </row>
    <row r="12" spans="1:4">
      <c r="A12" s="386">
        <v>3</v>
      </c>
      <c r="B12" s="387" t="s">
        <v>593</v>
      </c>
      <c r="C12" s="589">
        <f>SUM(C13:C18)</f>
        <v>8090336.3609289993</v>
      </c>
      <c r="D12" s="589">
        <f>SUM(D13:D18)</f>
        <v>0</v>
      </c>
    </row>
    <row r="13" spans="1:4">
      <c r="A13" s="388">
        <v>3.1</v>
      </c>
      <c r="B13" s="389" t="s">
        <v>594</v>
      </c>
      <c r="C13" s="590">
        <v>679466.08000000007</v>
      </c>
      <c r="D13" s="590"/>
    </row>
    <row r="14" spans="1:4">
      <c r="A14" s="388">
        <v>3.2</v>
      </c>
      <c r="B14" s="389" t="s">
        <v>595</v>
      </c>
      <c r="C14" s="590">
        <v>2767915.4082849999</v>
      </c>
      <c r="D14" s="590"/>
    </row>
    <row r="15" spans="1:4">
      <c r="A15" s="388">
        <v>3.3</v>
      </c>
      <c r="B15" s="389" t="s">
        <v>690</v>
      </c>
      <c r="C15" s="590">
        <v>2530408.9480819991</v>
      </c>
      <c r="D15" s="590"/>
    </row>
    <row r="16" spans="1:4">
      <c r="A16" s="388">
        <v>3.4</v>
      </c>
      <c r="B16" s="389" t="s">
        <v>700</v>
      </c>
      <c r="C16" s="590">
        <v>1427464.8641619999</v>
      </c>
      <c r="D16" s="590"/>
    </row>
    <row r="17" spans="1:4">
      <c r="A17" s="388">
        <v>3.5</v>
      </c>
      <c r="B17" s="389" t="s">
        <v>596</v>
      </c>
      <c r="C17" s="590">
        <v>685081.06039999996</v>
      </c>
      <c r="D17" s="590"/>
    </row>
    <row r="18" spans="1:4">
      <c r="A18" s="388">
        <v>3.6</v>
      </c>
      <c r="B18" s="389" t="s">
        <v>597</v>
      </c>
      <c r="C18" s="590">
        <v>0</v>
      </c>
      <c r="D18" s="590"/>
    </row>
    <row r="19" spans="1:4">
      <c r="A19" s="390">
        <v>4</v>
      </c>
      <c r="B19" s="387" t="s">
        <v>598</v>
      </c>
      <c r="C19" s="589">
        <f>C6+C7-C12</f>
        <v>44905547.520000704</v>
      </c>
      <c r="D19" s="589">
        <f>D6+D7-D12</f>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D10" sqref="D10"/>
    </sheetView>
  </sheetViews>
  <sheetFormatPr defaultColWidth="9.140625" defaultRowHeight="12.75"/>
  <cols>
    <col min="1" max="1" width="11.85546875" style="383" bestFit="1" customWidth="1"/>
    <col min="2" max="2" width="124.7109375" style="383" customWidth="1"/>
    <col min="3" max="3" width="31.5703125" style="383" customWidth="1"/>
    <col min="4" max="4" width="39.140625" style="383" customWidth="1"/>
    <col min="5" max="16384" width="9.140625" style="383"/>
  </cols>
  <sheetData>
    <row r="1" spans="1:4">
      <c r="A1" s="375" t="s">
        <v>30</v>
      </c>
    </row>
    <row r="2" spans="1:4" ht="13.5">
      <c r="A2" s="375" t="s">
        <v>31</v>
      </c>
      <c r="B2" s="408">
        <f>'1. key ratios '!B2</f>
        <v>44926</v>
      </c>
    </row>
    <row r="3" spans="1:4">
      <c r="A3" s="376" t="s">
        <v>599</v>
      </c>
    </row>
    <row r="4" spans="1:4">
      <c r="A4" s="376"/>
    </row>
    <row r="5" spans="1:4" ht="15" customHeight="1">
      <c r="A5" s="695" t="s">
        <v>702</v>
      </c>
      <c r="B5" s="696"/>
      <c r="C5" s="685" t="s">
        <v>600</v>
      </c>
      <c r="D5" s="699" t="s">
        <v>601</v>
      </c>
    </row>
    <row r="6" spans="1:4">
      <c r="A6" s="697"/>
      <c r="B6" s="698"/>
      <c r="C6" s="688"/>
      <c r="D6" s="699"/>
    </row>
    <row r="7" spans="1:4">
      <c r="A7" s="385">
        <v>1</v>
      </c>
      <c r="B7" s="385" t="s">
        <v>589</v>
      </c>
      <c r="C7" s="589">
        <v>47805623.216141641</v>
      </c>
      <c r="D7" s="428"/>
    </row>
    <row r="8" spans="1:4">
      <c r="A8" s="380">
        <v>2</v>
      </c>
      <c r="B8" s="380" t="s">
        <v>602</v>
      </c>
      <c r="C8" s="590">
        <v>4842936.2720307931</v>
      </c>
      <c r="D8" s="428"/>
    </row>
    <row r="9" spans="1:4">
      <c r="A9" s="380">
        <v>3</v>
      </c>
      <c r="B9" s="391" t="s">
        <v>603</v>
      </c>
      <c r="C9" s="590">
        <v>248918.22197543125</v>
      </c>
      <c r="D9" s="428"/>
    </row>
    <row r="10" spans="1:4">
      <c r="A10" s="380">
        <v>4</v>
      </c>
      <c r="B10" s="380" t="s">
        <v>604</v>
      </c>
      <c r="C10" s="590">
        <f>SUM(C11:C18)</f>
        <v>11899982.415706227</v>
      </c>
      <c r="D10" s="428"/>
    </row>
    <row r="11" spans="1:4">
      <c r="A11" s="380">
        <v>5</v>
      </c>
      <c r="B11" s="392" t="s">
        <v>605</v>
      </c>
      <c r="C11" s="590">
        <v>39836.270000000004</v>
      </c>
      <c r="D11" s="428"/>
    </row>
    <row r="12" spans="1:4">
      <c r="A12" s="380">
        <v>6</v>
      </c>
      <c r="B12" s="392" t="s">
        <v>606</v>
      </c>
      <c r="C12" s="590">
        <v>5878457.6706000008</v>
      </c>
      <c r="D12" s="428"/>
    </row>
    <row r="13" spans="1:4">
      <c r="A13" s="380">
        <v>7</v>
      </c>
      <c r="B13" s="392" t="s">
        <v>607</v>
      </c>
      <c r="C13" s="590">
        <v>4476677.3471248057</v>
      </c>
      <c r="D13" s="428"/>
    </row>
    <row r="14" spans="1:4">
      <c r="A14" s="380">
        <v>8</v>
      </c>
      <c r="B14" s="392" t="s">
        <v>608</v>
      </c>
      <c r="C14" s="590">
        <v>0</v>
      </c>
      <c r="D14" s="591">
        <v>0</v>
      </c>
    </row>
    <row r="15" spans="1:4">
      <c r="A15" s="380">
        <v>9</v>
      </c>
      <c r="B15" s="392" t="s">
        <v>609</v>
      </c>
      <c r="C15" s="590">
        <v>0</v>
      </c>
      <c r="D15" s="591">
        <v>0</v>
      </c>
    </row>
    <row r="16" spans="1:4">
      <c r="A16" s="380">
        <v>10</v>
      </c>
      <c r="B16" s="392" t="s">
        <v>610</v>
      </c>
      <c r="C16" s="590">
        <v>660890.22</v>
      </c>
      <c r="D16" s="428"/>
    </row>
    <row r="17" spans="1:4">
      <c r="A17" s="380">
        <v>11</v>
      </c>
      <c r="B17" s="392" t="s">
        <v>611</v>
      </c>
      <c r="C17" s="590">
        <v>0</v>
      </c>
      <c r="D17" s="591">
        <v>0</v>
      </c>
    </row>
    <row r="18" spans="1:4">
      <c r="A18" s="380">
        <v>12</v>
      </c>
      <c r="B18" s="389" t="s">
        <v>707</v>
      </c>
      <c r="C18" s="590">
        <v>844120.9079814197</v>
      </c>
      <c r="D18" s="428"/>
    </row>
    <row r="19" spans="1:4">
      <c r="A19" s="385">
        <v>13</v>
      </c>
      <c r="B19" s="418" t="s">
        <v>598</v>
      </c>
      <c r="C19" s="589">
        <f>C7+C8+C9-C10</f>
        <v>40997495.29444164</v>
      </c>
      <c r="D19" s="429"/>
    </row>
    <row r="22" spans="1:4">
      <c r="B22" s="375"/>
    </row>
    <row r="23" spans="1:4">
      <c r="B23" s="375"/>
    </row>
    <row r="24" spans="1:4">
      <c r="B24" s="37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workbookViewId="0">
      <selection activeCell="D16" sqref="D16"/>
    </sheetView>
  </sheetViews>
  <sheetFormatPr defaultColWidth="9.140625" defaultRowHeight="12.75"/>
  <cols>
    <col min="1" max="1" width="11.85546875" style="383" bestFit="1" customWidth="1"/>
    <col min="2" max="2" width="80.7109375" style="383" customWidth="1"/>
    <col min="3" max="3" width="15.5703125" style="383" customWidth="1"/>
    <col min="4" max="5" width="22.28515625" style="383" customWidth="1"/>
    <col min="6" max="6" width="23.42578125" style="383" customWidth="1"/>
    <col min="7" max="14" width="22.28515625" style="383" customWidth="1"/>
    <col min="15" max="15" width="23.28515625" style="383" bestFit="1" customWidth="1"/>
    <col min="16" max="16" width="21.7109375" style="383" bestFit="1" customWidth="1"/>
    <col min="17" max="19" width="19" style="383" bestFit="1" customWidth="1"/>
    <col min="20" max="20" width="16.140625" style="383" customWidth="1"/>
    <col min="21" max="21" width="21" style="383" customWidth="1"/>
    <col min="22" max="22" width="20" style="383" customWidth="1"/>
    <col min="23" max="16384" width="9.140625" style="383"/>
  </cols>
  <sheetData>
    <row r="1" spans="1:22">
      <c r="A1" s="375" t="s">
        <v>30</v>
      </c>
    </row>
    <row r="2" spans="1:22" ht="13.5">
      <c r="A2" s="375" t="s">
        <v>31</v>
      </c>
      <c r="B2" s="408">
        <f>'1. key ratios '!B2</f>
        <v>44926</v>
      </c>
      <c r="C2" s="411"/>
    </row>
    <row r="3" spans="1:22">
      <c r="A3" s="376" t="s">
        <v>612</v>
      </c>
    </row>
    <row r="5" spans="1:22" ht="15" customHeight="1">
      <c r="A5" s="685" t="s">
        <v>537</v>
      </c>
      <c r="B5" s="687"/>
      <c r="C5" s="702" t="s">
        <v>613</v>
      </c>
      <c r="D5" s="703"/>
      <c r="E5" s="703"/>
      <c r="F5" s="703"/>
      <c r="G5" s="703"/>
      <c r="H5" s="703"/>
      <c r="I5" s="703"/>
      <c r="J5" s="703"/>
      <c r="K5" s="703"/>
      <c r="L5" s="703"/>
      <c r="M5" s="703"/>
      <c r="N5" s="703"/>
      <c r="O5" s="703"/>
      <c r="P5" s="703"/>
      <c r="Q5" s="703"/>
      <c r="R5" s="703"/>
      <c r="S5" s="703"/>
      <c r="T5" s="703"/>
      <c r="U5" s="704"/>
      <c r="V5" s="419"/>
    </row>
    <row r="6" spans="1:22">
      <c r="A6" s="700"/>
      <c r="B6" s="701"/>
      <c r="C6" s="705" t="s">
        <v>109</v>
      </c>
      <c r="D6" s="707" t="s">
        <v>614</v>
      </c>
      <c r="E6" s="707"/>
      <c r="F6" s="692"/>
      <c r="G6" s="708" t="s">
        <v>615</v>
      </c>
      <c r="H6" s="709"/>
      <c r="I6" s="709"/>
      <c r="J6" s="709"/>
      <c r="K6" s="710"/>
      <c r="L6" s="407"/>
      <c r="M6" s="711" t="s">
        <v>616</v>
      </c>
      <c r="N6" s="711"/>
      <c r="O6" s="692"/>
      <c r="P6" s="692"/>
      <c r="Q6" s="692"/>
      <c r="R6" s="692"/>
      <c r="S6" s="692"/>
      <c r="T6" s="692"/>
      <c r="U6" s="692"/>
      <c r="V6" s="407"/>
    </row>
    <row r="7" spans="1:22" ht="25.5">
      <c r="A7" s="688"/>
      <c r="B7" s="690"/>
      <c r="C7" s="706"/>
      <c r="D7" s="420"/>
      <c r="E7" s="413" t="s">
        <v>617</v>
      </c>
      <c r="F7" s="413" t="s">
        <v>618</v>
      </c>
      <c r="G7" s="411"/>
      <c r="H7" s="413" t="s">
        <v>617</v>
      </c>
      <c r="I7" s="413" t="s">
        <v>619</v>
      </c>
      <c r="J7" s="413" t="s">
        <v>620</v>
      </c>
      <c r="K7" s="413" t="s">
        <v>621</v>
      </c>
      <c r="L7" s="406"/>
      <c r="M7" s="401" t="s">
        <v>622</v>
      </c>
      <c r="N7" s="413" t="s">
        <v>620</v>
      </c>
      <c r="O7" s="413" t="s">
        <v>623</v>
      </c>
      <c r="P7" s="413" t="s">
        <v>624</v>
      </c>
      <c r="Q7" s="413" t="s">
        <v>625</v>
      </c>
      <c r="R7" s="413" t="s">
        <v>626</v>
      </c>
      <c r="S7" s="413" t="s">
        <v>627</v>
      </c>
      <c r="T7" s="421" t="s">
        <v>628</v>
      </c>
      <c r="U7" s="413" t="s">
        <v>629</v>
      </c>
      <c r="V7" s="419"/>
    </row>
    <row r="8" spans="1:22">
      <c r="A8" s="422">
        <v>1</v>
      </c>
      <c r="B8" s="385" t="s">
        <v>630</v>
      </c>
      <c r="C8" s="589">
        <v>1074139565.8299985</v>
      </c>
      <c r="D8" s="590">
        <v>946357355.5299989</v>
      </c>
      <c r="E8" s="590">
        <v>21777034.310000002</v>
      </c>
      <c r="F8" s="590">
        <v>499995.37</v>
      </c>
      <c r="G8" s="590">
        <v>86784715.62999998</v>
      </c>
      <c r="H8" s="590">
        <v>6627637.790000001</v>
      </c>
      <c r="I8" s="590">
        <v>3087555.24</v>
      </c>
      <c r="J8" s="590">
        <v>1166759.82</v>
      </c>
      <c r="K8" s="590">
        <v>0</v>
      </c>
      <c r="L8" s="590">
        <v>40997494.669999994</v>
      </c>
      <c r="M8" s="590">
        <v>3662310.0699999994</v>
      </c>
      <c r="N8" s="590">
        <v>754199.85999999975</v>
      </c>
      <c r="O8" s="590">
        <v>7445717.6100000022</v>
      </c>
      <c r="P8" s="590">
        <v>4198880.1000000015</v>
      </c>
      <c r="Q8" s="590">
        <v>4293917.3499999996</v>
      </c>
      <c r="R8" s="590">
        <v>3604678.4300000006</v>
      </c>
      <c r="S8" s="590">
        <v>0</v>
      </c>
      <c r="T8" s="590">
        <v>0</v>
      </c>
      <c r="U8" s="590">
        <v>1756010.6400000025</v>
      </c>
    </row>
    <row r="9" spans="1:22">
      <c r="A9" s="380">
        <v>1.1000000000000001</v>
      </c>
      <c r="B9" s="403" t="s">
        <v>631</v>
      </c>
      <c r="C9" s="593"/>
      <c r="D9" s="590"/>
      <c r="E9" s="590"/>
      <c r="F9" s="590"/>
      <c r="G9" s="590"/>
      <c r="H9" s="590"/>
      <c r="I9" s="590"/>
      <c r="J9" s="590"/>
      <c r="K9" s="590"/>
      <c r="L9" s="590"/>
      <c r="M9" s="590"/>
      <c r="N9" s="590"/>
      <c r="O9" s="590"/>
      <c r="P9" s="590"/>
      <c r="Q9" s="590"/>
      <c r="R9" s="590"/>
      <c r="S9" s="590"/>
      <c r="T9" s="590"/>
      <c r="U9" s="590"/>
    </row>
    <row r="10" spans="1:22">
      <c r="A10" s="380">
        <v>1.2</v>
      </c>
      <c r="B10" s="403" t="s">
        <v>632</v>
      </c>
      <c r="C10" s="593"/>
      <c r="D10" s="590"/>
      <c r="E10" s="590"/>
      <c r="F10" s="590"/>
      <c r="G10" s="590"/>
      <c r="H10" s="590"/>
      <c r="I10" s="590"/>
      <c r="J10" s="590"/>
      <c r="K10" s="590"/>
      <c r="L10" s="590"/>
      <c r="M10" s="590"/>
      <c r="N10" s="590"/>
      <c r="O10" s="590"/>
      <c r="P10" s="590"/>
      <c r="Q10" s="590"/>
      <c r="R10" s="590"/>
      <c r="S10" s="590"/>
      <c r="T10" s="590"/>
      <c r="U10" s="590"/>
    </row>
    <row r="11" spans="1:22">
      <c r="A11" s="380">
        <v>1.3</v>
      </c>
      <c r="B11" s="403" t="s">
        <v>633</v>
      </c>
      <c r="C11" s="593"/>
      <c r="D11" s="590"/>
      <c r="E11" s="590"/>
      <c r="F11" s="590"/>
      <c r="G11" s="590"/>
      <c r="H11" s="590"/>
      <c r="I11" s="590"/>
      <c r="J11" s="590"/>
      <c r="K11" s="590"/>
      <c r="L11" s="590"/>
      <c r="M11" s="590"/>
      <c r="N11" s="590"/>
      <c r="O11" s="590"/>
      <c r="P11" s="590"/>
      <c r="Q11" s="590"/>
      <c r="R11" s="590"/>
      <c r="S11" s="590"/>
      <c r="T11" s="590"/>
      <c r="U11" s="590"/>
    </row>
    <row r="12" spans="1:22">
      <c r="A12" s="380">
        <v>1.4</v>
      </c>
      <c r="B12" s="403" t="s">
        <v>634</v>
      </c>
      <c r="C12" s="593">
        <v>44163458.299999997</v>
      </c>
      <c r="D12" s="590">
        <v>43957947.689999998</v>
      </c>
      <c r="E12" s="590">
        <v>0</v>
      </c>
      <c r="F12" s="590">
        <v>0</v>
      </c>
      <c r="G12" s="590">
        <v>0</v>
      </c>
      <c r="H12" s="590">
        <v>0</v>
      </c>
      <c r="I12" s="590">
        <v>0</v>
      </c>
      <c r="J12" s="590">
        <v>0</v>
      </c>
      <c r="K12" s="590">
        <v>0</v>
      </c>
      <c r="L12" s="590">
        <v>205510.61000000002</v>
      </c>
      <c r="M12" s="590">
        <v>0</v>
      </c>
      <c r="N12" s="590">
        <v>0</v>
      </c>
      <c r="O12" s="590">
        <v>155292.51</v>
      </c>
      <c r="P12" s="590">
        <v>0</v>
      </c>
      <c r="Q12" s="590">
        <v>50218.1</v>
      </c>
      <c r="R12" s="590">
        <v>0</v>
      </c>
      <c r="S12" s="590">
        <v>0</v>
      </c>
      <c r="T12" s="590">
        <v>0</v>
      </c>
      <c r="U12" s="590">
        <v>0</v>
      </c>
    </row>
    <row r="13" spans="1:22">
      <c r="A13" s="380">
        <v>1.5</v>
      </c>
      <c r="B13" s="403" t="s">
        <v>635</v>
      </c>
      <c r="C13" s="593">
        <v>466224506.38999993</v>
      </c>
      <c r="D13" s="590">
        <v>410389393.17000002</v>
      </c>
      <c r="E13" s="590">
        <v>13444109.279999999</v>
      </c>
      <c r="F13" s="590">
        <v>499995.37</v>
      </c>
      <c r="G13" s="590">
        <v>42541990.650000013</v>
      </c>
      <c r="H13" s="590">
        <v>2171049.3299999996</v>
      </c>
      <c r="I13" s="590">
        <v>1848213.05</v>
      </c>
      <c r="J13" s="590">
        <v>978770.01</v>
      </c>
      <c r="K13" s="590">
        <v>0</v>
      </c>
      <c r="L13" s="590">
        <v>13293122.569999998</v>
      </c>
      <c r="M13" s="590">
        <v>1455166.81</v>
      </c>
      <c r="N13" s="590">
        <v>67429.98000000001</v>
      </c>
      <c r="O13" s="590">
        <v>3042828.5</v>
      </c>
      <c r="P13" s="590">
        <v>2130299.5</v>
      </c>
      <c r="Q13" s="590">
        <v>2401408.92</v>
      </c>
      <c r="R13" s="590">
        <v>712491.91</v>
      </c>
      <c r="S13" s="590">
        <v>0</v>
      </c>
      <c r="T13" s="590">
        <v>0</v>
      </c>
      <c r="U13" s="590">
        <v>150791.07999999999</v>
      </c>
    </row>
    <row r="14" spans="1:22">
      <c r="A14" s="380">
        <v>1.6</v>
      </c>
      <c r="B14" s="403" t="s">
        <v>636</v>
      </c>
      <c r="C14" s="593">
        <v>563751601.13999844</v>
      </c>
      <c r="D14" s="590">
        <v>492010014.66999888</v>
      </c>
      <c r="E14" s="590">
        <v>8332925.0300000031</v>
      </c>
      <c r="F14" s="590">
        <v>0</v>
      </c>
      <c r="G14" s="590">
        <v>44242724.979999967</v>
      </c>
      <c r="H14" s="590">
        <v>4456588.4600000009</v>
      </c>
      <c r="I14" s="590">
        <v>1239342.19</v>
      </c>
      <c r="J14" s="590">
        <v>187989.81000000003</v>
      </c>
      <c r="K14" s="590">
        <v>0</v>
      </c>
      <c r="L14" s="590">
        <v>27498861.489999998</v>
      </c>
      <c r="M14" s="590">
        <v>2207143.2599999993</v>
      </c>
      <c r="N14" s="590">
        <v>686769.87999999977</v>
      </c>
      <c r="O14" s="590">
        <v>4247596.6000000024</v>
      </c>
      <c r="P14" s="590">
        <v>2068580.600000001</v>
      </c>
      <c r="Q14" s="590">
        <v>1842290.3299999998</v>
      </c>
      <c r="R14" s="590">
        <v>2892186.5200000005</v>
      </c>
      <c r="S14" s="590">
        <v>0</v>
      </c>
      <c r="T14" s="590">
        <v>0</v>
      </c>
      <c r="U14" s="590">
        <v>1605219.5600000024</v>
      </c>
    </row>
    <row r="15" spans="1:22">
      <c r="A15" s="422">
        <v>2</v>
      </c>
      <c r="B15" s="385" t="s">
        <v>637</v>
      </c>
      <c r="C15" s="589">
        <v>155988800.59999999</v>
      </c>
      <c r="D15" s="590">
        <v>155988800.59999999</v>
      </c>
      <c r="E15" s="590">
        <v>0</v>
      </c>
      <c r="F15" s="590">
        <v>0</v>
      </c>
      <c r="G15" s="590">
        <v>0</v>
      </c>
      <c r="H15" s="590">
        <v>0</v>
      </c>
      <c r="I15" s="590">
        <v>0</v>
      </c>
      <c r="J15" s="590">
        <v>0</v>
      </c>
      <c r="K15" s="590">
        <v>0</v>
      </c>
      <c r="L15" s="590">
        <v>0</v>
      </c>
      <c r="M15" s="590">
        <v>0</v>
      </c>
      <c r="N15" s="590">
        <v>0</v>
      </c>
      <c r="O15" s="590">
        <v>0</v>
      </c>
      <c r="P15" s="590">
        <v>0</v>
      </c>
      <c r="Q15" s="590">
        <v>0</v>
      </c>
      <c r="R15" s="590">
        <v>0</v>
      </c>
      <c r="S15" s="590">
        <v>0</v>
      </c>
      <c r="T15" s="590">
        <v>0</v>
      </c>
      <c r="U15" s="590">
        <v>0</v>
      </c>
    </row>
    <row r="16" spans="1:22">
      <c r="A16" s="380">
        <v>2.1</v>
      </c>
      <c r="B16" s="403" t="s">
        <v>631</v>
      </c>
      <c r="C16" s="593">
        <v>14818713.120000001</v>
      </c>
      <c r="D16" s="590">
        <v>14818713.120000001</v>
      </c>
      <c r="E16" s="590">
        <v>0</v>
      </c>
      <c r="F16" s="590">
        <v>0</v>
      </c>
      <c r="G16" s="590">
        <v>0</v>
      </c>
      <c r="H16" s="590">
        <v>0</v>
      </c>
      <c r="I16" s="590">
        <v>0</v>
      </c>
      <c r="J16" s="590">
        <v>0</v>
      </c>
      <c r="K16" s="590">
        <v>0</v>
      </c>
      <c r="L16" s="590">
        <v>0</v>
      </c>
      <c r="M16" s="590">
        <v>0</v>
      </c>
      <c r="N16" s="590">
        <v>0</v>
      </c>
      <c r="O16" s="590">
        <v>0</v>
      </c>
      <c r="P16" s="590">
        <v>0</v>
      </c>
      <c r="Q16" s="590">
        <v>0</v>
      </c>
      <c r="R16" s="590">
        <v>0</v>
      </c>
      <c r="S16" s="590">
        <v>0</v>
      </c>
      <c r="T16" s="590">
        <v>0</v>
      </c>
      <c r="U16" s="590">
        <v>0</v>
      </c>
    </row>
    <row r="17" spans="1:21">
      <c r="A17" s="380">
        <v>2.2000000000000002</v>
      </c>
      <c r="B17" s="403" t="s">
        <v>632</v>
      </c>
      <c r="C17" s="593">
        <v>67170087.479999989</v>
      </c>
      <c r="D17" s="590">
        <v>67170087.479999989</v>
      </c>
      <c r="E17" s="590">
        <v>0</v>
      </c>
      <c r="F17" s="590">
        <v>0</v>
      </c>
      <c r="G17" s="590">
        <v>0</v>
      </c>
      <c r="H17" s="590">
        <v>0</v>
      </c>
      <c r="I17" s="590">
        <v>0</v>
      </c>
      <c r="J17" s="590">
        <v>0</v>
      </c>
      <c r="K17" s="590">
        <v>0</v>
      </c>
      <c r="L17" s="590">
        <v>0</v>
      </c>
      <c r="M17" s="590">
        <v>0</v>
      </c>
      <c r="N17" s="590">
        <v>0</v>
      </c>
      <c r="O17" s="590">
        <v>0</v>
      </c>
      <c r="P17" s="590">
        <v>0</v>
      </c>
      <c r="Q17" s="590">
        <v>0</v>
      </c>
      <c r="R17" s="590">
        <v>0</v>
      </c>
      <c r="S17" s="590">
        <v>0</v>
      </c>
      <c r="T17" s="590">
        <v>0</v>
      </c>
      <c r="U17" s="590">
        <v>0</v>
      </c>
    </row>
    <row r="18" spans="1:21">
      <c r="A18" s="380">
        <v>2.2999999999999998</v>
      </c>
      <c r="B18" s="403" t="s">
        <v>633</v>
      </c>
      <c r="C18" s="593">
        <v>64000000</v>
      </c>
      <c r="D18" s="590">
        <v>64000000</v>
      </c>
      <c r="E18" s="590">
        <v>0</v>
      </c>
      <c r="F18" s="590">
        <v>0</v>
      </c>
      <c r="G18" s="590">
        <v>0</v>
      </c>
      <c r="H18" s="590">
        <v>0</v>
      </c>
      <c r="I18" s="590">
        <v>0</v>
      </c>
      <c r="J18" s="590">
        <v>0</v>
      </c>
      <c r="K18" s="590">
        <v>0</v>
      </c>
      <c r="L18" s="590">
        <v>0</v>
      </c>
      <c r="M18" s="590">
        <v>0</v>
      </c>
      <c r="N18" s="590">
        <v>0</v>
      </c>
      <c r="O18" s="590">
        <v>0</v>
      </c>
      <c r="P18" s="590">
        <v>0</v>
      </c>
      <c r="Q18" s="590">
        <v>0</v>
      </c>
      <c r="R18" s="590">
        <v>0</v>
      </c>
      <c r="S18" s="590">
        <v>0</v>
      </c>
      <c r="T18" s="590">
        <v>0</v>
      </c>
      <c r="U18" s="590">
        <v>0</v>
      </c>
    </row>
    <row r="19" spans="1:21">
      <c r="A19" s="380">
        <v>2.4</v>
      </c>
      <c r="B19" s="403" t="s">
        <v>634</v>
      </c>
      <c r="C19" s="593">
        <v>10000000</v>
      </c>
      <c r="D19" s="590">
        <v>10000000</v>
      </c>
      <c r="E19" s="590">
        <v>0</v>
      </c>
      <c r="F19" s="590">
        <v>0</v>
      </c>
      <c r="G19" s="590">
        <v>0</v>
      </c>
      <c r="H19" s="590">
        <v>0</v>
      </c>
      <c r="I19" s="590">
        <v>0</v>
      </c>
      <c r="J19" s="590">
        <v>0</v>
      </c>
      <c r="K19" s="590">
        <v>0</v>
      </c>
      <c r="L19" s="590">
        <v>0</v>
      </c>
      <c r="M19" s="590">
        <v>0</v>
      </c>
      <c r="N19" s="590">
        <v>0</v>
      </c>
      <c r="O19" s="590">
        <v>0</v>
      </c>
      <c r="P19" s="590">
        <v>0</v>
      </c>
      <c r="Q19" s="590">
        <v>0</v>
      </c>
      <c r="R19" s="590">
        <v>0</v>
      </c>
      <c r="S19" s="590">
        <v>0</v>
      </c>
      <c r="T19" s="590">
        <v>0</v>
      </c>
      <c r="U19" s="590">
        <v>0</v>
      </c>
    </row>
    <row r="20" spans="1:21">
      <c r="A20" s="380">
        <v>2.5</v>
      </c>
      <c r="B20" s="403" t="s">
        <v>635</v>
      </c>
      <c r="C20" s="593">
        <v>0</v>
      </c>
      <c r="D20" s="590">
        <v>0</v>
      </c>
      <c r="E20" s="590">
        <v>0</v>
      </c>
      <c r="F20" s="590">
        <v>0</v>
      </c>
      <c r="G20" s="590">
        <v>0</v>
      </c>
      <c r="H20" s="590">
        <v>0</v>
      </c>
      <c r="I20" s="590">
        <v>0</v>
      </c>
      <c r="J20" s="590">
        <v>0</v>
      </c>
      <c r="K20" s="590">
        <v>0</v>
      </c>
      <c r="L20" s="590">
        <v>0</v>
      </c>
      <c r="M20" s="590">
        <v>0</v>
      </c>
      <c r="N20" s="590">
        <v>0</v>
      </c>
      <c r="O20" s="590">
        <v>0</v>
      </c>
      <c r="P20" s="590">
        <v>0</v>
      </c>
      <c r="Q20" s="590">
        <v>0</v>
      </c>
      <c r="R20" s="590">
        <v>0</v>
      </c>
      <c r="S20" s="590">
        <v>0</v>
      </c>
      <c r="T20" s="590">
        <v>0</v>
      </c>
      <c r="U20" s="590">
        <v>0</v>
      </c>
    </row>
    <row r="21" spans="1:21">
      <c r="A21" s="380">
        <v>2.6</v>
      </c>
      <c r="B21" s="403" t="s">
        <v>636</v>
      </c>
      <c r="C21" s="593">
        <v>0</v>
      </c>
      <c r="D21" s="590">
        <v>0</v>
      </c>
      <c r="E21" s="590">
        <v>0</v>
      </c>
      <c r="F21" s="590">
        <v>0</v>
      </c>
      <c r="G21" s="590">
        <v>0</v>
      </c>
      <c r="H21" s="590">
        <v>0</v>
      </c>
      <c r="I21" s="590">
        <v>0</v>
      </c>
      <c r="J21" s="590">
        <v>0</v>
      </c>
      <c r="K21" s="590">
        <v>0</v>
      </c>
      <c r="L21" s="590">
        <v>0</v>
      </c>
      <c r="M21" s="590">
        <v>0</v>
      </c>
      <c r="N21" s="590">
        <v>0</v>
      </c>
      <c r="O21" s="590">
        <v>0</v>
      </c>
      <c r="P21" s="590">
        <v>0</v>
      </c>
      <c r="Q21" s="590">
        <v>0</v>
      </c>
      <c r="R21" s="590">
        <v>0</v>
      </c>
      <c r="S21" s="590">
        <v>0</v>
      </c>
      <c r="T21" s="590">
        <v>0</v>
      </c>
      <c r="U21" s="590">
        <v>0</v>
      </c>
    </row>
    <row r="22" spans="1:21">
      <c r="A22" s="422">
        <v>3</v>
      </c>
      <c r="B22" s="385" t="s">
        <v>692</v>
      </c>
      <c r="C22" s="589">
        <v>84274941.190000013</v>
      </c>
      <c r="D22" s="590">
        <v>42015330.419999994</v>
      </c>
      <c r="E22" s="590">
        <v>60000</v>
      </c>
      <c r="F22" s="594"/>
      <c r="G22" s="590">
        <v>2985174.6</v>
      </c>
      <c r="H22" s="594"/>
      <c r="I22" s="594"/>
      <c r="J22" s="594"/>
      <c r="K22" s="594"/>
      <c r="L22" s="590">
        <v>0</v>
      </c>
      <c r="M22" s="594"/>
      <c r="N22" s="594"/>
      <c r="O22" s="594"/>
      <c r="P22" s="594"/>
      <c r="Q22" s="594"/>
      <c r="R22" s="594"/>
      <c r="S22" s="594"/>
      <c r="T22" s="594"/>
      <c r="U22" s="590">
        <v>0</v>
      </c>
    </row>
    <row r="23" spans="1:21">
      <c r="A23" s="380">
        <v>3.1</v>
      </c>
      <c r="B23" s="403" t="s">
        <v>631</v>
      </c>
      <c r="C23" s="593">
        <v>0</v>
      </c>
      <c r="D23" s="590">
        <v>0</v>
      </c>
      <c r="E23" s="590">
        <v>0</v>
      </c>
      <c r="F23" s="594"/>
      <c r="G23" s="590">
        <v>0</v>
      </c>
      <c r="H23" s="594"/>
      <c r="I23" s="594"/>
      <c r="J23" s="594"/>
      <c r="K23" s="594"/>
      <c r="L23" s="590">
        <v>0</v>
      </c>
      <c r="M23" s="594"/>
      <c r="N23" s="594"/>
      <c r="O23" s="594"/>
      <c r="P23" s="594"/>
      <c r="Q23" s="594"/>
      <c r="R23" s="594"/>
      <c r="S23" s="594"/>
      <c r="T23" s="594"/>
      <c r="U23" s="590">
        <v>0</v>
      </c>
    </row>
    <row r="24" spans="1:21">
      <c r="A24" s="380">
        <v>3.2</v>
      </c>
      <c r="B24" s="403" t="s">
        <v>632</v>
      </c>
      <c r="C24" s="593">
        <v>0</v>
      </c>
      <c r="D24" s="590">
        <v>0</v>
      </c>
      <c r="E24" s="590">
        <v>0</v>
      </c>
      <c r="F24" s="594"/>
      <c r="G24" s="590">
        <v>0</v>
      </c>
      <c r="H24" s="594"/>
      <c r="I24" s="594"/>
      <c r="J24" s="594"/>
      <c r="K24" s="594"/>
      <c r="L24" s="590">
        <v>0</v>
      </c>
      <c r="M24" s="594"/>
      <c r="N24" s="594"/>
      <c r="O24" s="594"/>
      <c r="P24" s="594"/>
      <c r="Q24" s="594"/>
      <c r="R24" s="594"/>
      <c r="S24" s="594"/>
      <c r="T24" s="594"/>
      <c r="U24" s="590">
        <v>0</v>
      </c>
    </row>
    <row r="25" spans="1:21">
      <c r="A25" s="380">
        <v>3.3</v>
      </c>
      <c r="B25" s="403" t="s">
        <v>633</v>
      </c>
      <c r="C25" s="593">
        <v>0</v>
      </c>
      <c r="D25" s="590">
        <v>0</v>
      </c>
      <c r="E25" s="590">
        <v>0</v>
      </c>
      <c r="F25" s="594"/>
      <c r="G25" s="590">
        <v>0</v>
      </c>
      <c r="H25" s="594"/>
      <c r="I25" s="594"/>
      <c r="J25" s="594"/>
      <c r="K25" s="594"/>
      <c r="L25" s="590">
        <v>0</v>
      </c>
      <c r="M25" s="594"/>
      <c r="N25" s="594"/>
      <c r="O25" s="594"/>
      <c r="P25" s="594"/>
      <c r="Q25" s="594"/>
      <c r="R25" s="594"/>
      <c r="S25" s="594"/>
      <c r="T25" s="594"/>
      <c r="U25" s="590">
        <v>0</v>
      </c>
    </row>
    <row r="26" spans="1:21">
      <c r="A26" s="380">
        <v>3.4</v>
      </c>
      <c r="B26" s="403" t="s">
        <v>634</v>
      </c>
      <c r="C26" s="593">
        <v>1940671.7999999998</v>
      </c>
      <c r="D26" s="590">
        <v>1940671.7999999998</v>
      </c>
      <c r="E26" s="590">
        <v>0</v>
      </c>
      <c r="F26" s="594"/>
      <c r="G26" s="590">
        <v>0</v>
      </c>
      <c r="H26" s="594"/>
      <c r="I26" s="594"/>
      <c r="J26" s="594"/>
      <c r="K26" s="594"/>
      <c r="L26" s="590">
        <v>0</v>
      </c>
      <c r="M26" s="594"/>
      <c r="N26" s="594"/>
      <c r="O26" s="594"/>
      <c r="P26" s="594"/>
      <c r="Q26" s="594"/>
      <c r="R26" s="594"/>
      <c r="S26" s="594"/>
      <c r="T26" s="594"/>
      <c r="U26" s="590">
        <v>0</v>
      </c>
    </row>
    <row r="27" spans="1:21">
      <c r="A27" s="380">
        <v>3.5</v>
      </c>
      <c r="B27" s="403" t="s">
        <v>635</v>
      </c>
      <c r="C27" s="593">
        <v>82334269.390000015</v>
      </c>
      <c r="D27" s="590">
        <v>40074658.619999997</v>
      </c>
      <c r="E27" s="590">
        <v>60000</v>
      </c>
      <c r="F27" s="594"/>
      <c r="G27" s="590">
        <v>2985174.6</v>
      </c>
      <c r="H27" s="594"/>
      <c r="I27" s="594"/>
      <c r="J27" s="594"/>
      <c r="K27" s="594"/>
      <c r="L27" s="590">
        <v>0</v>
      </c>
      <c r="M27" s="594"/>
      <c r="N27" s="594"/>
      <c r="O27" s="594"/>
      <c r="P27" s="594"/>
      <c r="Q27" s="594"/>
      <c r="R27" s="594"/>
      <c r="S27" s="594"/>
      <c r="T27" s="594"/>
      <c r="U27" s="590">
        <v>0</v>
      </c>
    </row>
    <row r="28" spans="1:21">
      <c r="A28" s="380">
        <v>3.6</v>
      </c>
      <c r="B28" s="403" t="s">
        <v>636</v>
      </c>
      <c r="C28" s="593">
        <v>0</v>
      </c>
      <c r="D28" s="590">
        <v>0</v>
      </c>
      <c r="E28" s="590">
        <v>0</v>
      </c>
      <c r="F28" s="594"/>
      <c r="G28" s="590">
        <v>0</v>
      </c>
      <c r="H28" s="594"/>
      <c r="I28" s="594"/>
      <c r="J28" s="594"/>
      <c r="K28" s="594"/>
      <c r="L28" s="590">
        <v>0</v>
      </c>
      <c r="M28" s="594"/>
      <c r="N28" s="594"/>
      <c r="O28" s="594"/>
      <c r="P28" s="594"/>
      <c r="Q28" s="594"/>
      <c r="R28" s="594"/>
      <c r="S28" s="594"/>
      <c r="T28" s="594"/>
      <c r="U28" s="590">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topLeftCell="M1" workbookViewId="0">
      <selection activeCell="U16" sqref="U16"/>
    </sheetView>
  </sheetViews>
  <sheetFormatPr defaultColWidth="9.140625" defaultRowHeight="12.75"/>
  <cols>
    <col min="1" max="1" width="11.85546875" style="383" bestFit="1" customWidth="1"/>
    <col min="2" max="2" width="90.28515625" style="383" bestFit="1" customWidth="1"/>
    <col min="3" max="3" width="19.5703125" style="383" customWidth="1"/>
    <col min="4" max="4" width="21.140625" style="383" customWidth="1"/>
    <col min="5" max="5" width="17.140625" style="383" customWidth="1"/>
    <col min="6" max="6" width="22.28515625" style="383" customWidth="1"/>
    <col min="7" max="7" width="19.28515625" style="383" customWidth="1"/>
    <col min="8" max="8" width="17.140625" style="383" customWidth="1"/>
    <col min="9" max="14" width="22.28515625" style="383" customWidth="1"/>
    <col min="15" max="15" width="23" style="383" customWidth="1"/>
    <col min="16" max="16" width="21.7109375" style="383" bestFit="1" customWidth="1"/>
    <col min="17" max="19" width="19" style="383" bestFit="1" customWidth="1"/>
    <col min="20" max="20" width="14.7109375" style="383" customWidth="1"/>
    <col min="21" max="21" width="20" style="383" customWidth="1"/>
    <col min="22" max="16384" width="9.140625" style="383"/>
  </cols>
  <sheetData>
    <row r="1" spans="1:21">
      <c r="A1" s="375" t="s">
        <v>30</v>
      </c>
    </row>
    <row r="2" spans="1:21" ht="13.5">
      <c r="A2" s="375" t="s">
        <v>31</v>
      </c>
      <c r="B2" s="408">
        <f>'1. key ratios '!B2</f>
        <v>44926</v>
      </c>
      <c r="C2" s="408"/>
    </row>
    <row r="3" spans="1:21">
      <c r="A3" s="376" t="s">
        <v>639</v>
      </c>
    </row>
    <row r="5" spans="1:21" ht="13.5" customHeight="1">
      <c r="A5" s="712" t="s">
        <v>640</v>
      </c>
      <c r="B5" s="713"/>
      <c r="C5" s="721" t="s">
        <v>641</v>
      </c>
      <c r="D5" s="722"/>
      <c r="E5" s="722"/>
      <c r="F5" s="722"/>
      <c r="G5" s="722"/>
      <c r="H5" s="722"/>
      <c r="I5" s="722"/>
      <c r="J5" s="722"/>
      <c r="K5" s="722"/>
      <c r="L5" s="722"/>
      <c r="M5" s="722"/>
      <c r="N5" s="722"/>
      <c r="O5" s="722"/>
      <c r="P5" s="722"/>
      <c r="Q5" s="722"/>
      <c r="R5" s="722"/>
      <c r="S5" s="722"/>
      <c r="T5" s="723"/>
      <c r="U5" s="419"/>
    </row>
    <row r="6" spans="1:21">
      <c r="A6" s="714"/>
      <c r="B6" s="715"/>
      <c r="C6" s="705" t="s">
        <v>109</v>
      </c>
      <c r="D6" s="718" t="s">
        <v>642</v>
      </c>
      <c r="E6" s="718"/>
      <c r="F6" s="719"/>
      <c r="G6" s="720" t="s">
        <v>643</v>
      </c>
      <c r="H6" s="718"/>
      <c r="I6" s="718"/>
      <c r="J6" s="718"/>
      <c r="K6" s="719"/>
      <c r="L6" s="708" t="s">
        <v>644</v>
      </c>
      <c r="M6" s="709"/>
      <c r="N6" s="709"/>
      <c r="O6" s="709"/>
      <c r="P6" s="709"/>
      <c r="Q6" s="709"/>
      <c r="R6" s="709"/>
      <c r="S6" s="709"/>
      <c r="T6" s="710"/>
      <c r="U6" s="407"/>
    </row>
    <row r="7" spans="1:21">
      <c r="A7" s="716"/>
      <c r="B7" s="717"/>
      <c r="C7" s="706"/>
      <c r="E7" s="401" t="s">
        <v>617</v>
      </c>
      <c r="F7" s="413" t="s">
        <v>618</v>
      </c>
      <c r="H7" s="401" t="s">
        <v>617</v>
      </c>
      <c r="I7" s="413" t="s">
        <v>619</v>
      </c>
      <c r="J7" s="413" t="s">
        <v>620</v>
      </c>
      <c r="K7" s="413" t="s">
        <v>621</v>
      </c>
      <c r="L7" s="423"/>
      <c r="M7" s="401" t="s">
        <v>622</v>
      </c>
      <c r="N7" s="413" t="s">
        <v>620</v>
      </c>
      <c r="O7" s="413" t="s">
        <v>623</v>
      </c>
      <c r="P7" s="413" t="s">
        <v>624</v>
      </c>
      <c r="Q7" s="413" t="s">
        <v>625</v>
      </c>
      <c r="R7" s="413" t="s">
        <v>626</v>
      </c>
      <c r="S7" s="413" t="s">
        <v>627</v>
      </c>
      <c r="T7" s="421" t="s">
        <v>628</v>
      </c>
      <c r="U7" s="419"/>
    </row>
    <row r="8" spans="1:21">
      <c r="A8" s="423">
        <v>1</v>
      </c>
      <c r="B8" s="418" t="s">
        <v>630</v>
      </c>
      <c r="C8" s="595">
        <v>1074139566.0699959</v>
      </c>
      <c r="D8" s="590">
        <v>946357355.5300014</v>
      </c>
      <c r="E8" s="590">
        <v>21777034.31000001</v>
      </c>
      <c r="F8" s="590">
        <v>499995.37</v>
      </c>
      <c r="G8" s="590">
        <v>86784715.629999995</v>
      </c>
      <c r="H8" s="590">
        <v>6627637.7900000028</v>
      </c>
      <c r="I8" s="590">
        <v>3083845.1900000004</v>
      </c>
      <c r="J8" s="590">
        <v>1166759.8199999998</v>
      </c>
      <c r="K8" s="590">
        <v>0</v>
      </c>
      <c r="L8" s="590">
        <v>40997494.909994654</v>
      </c>
      <c r="M8" s="590">
        <v>3662076.0700000008</v>
      </c>
      <c r="N8" s="590">
        <v>754199.86</v>
      </c>
      <c r="O8" s="590">
        <v>7445717.6100000022</v>
      </c>
      <c r="P8" s="590">
        <v>4198880.1000000006</v>
      </c>
      <c r="Q8" s="590">
        <v>4293917.3500000006</v>
      </c>
      <c r="R8" s="590">
        <v>3604678.43</v>
      </c>
      <c r="S8" s="590">
        <v>0</v>
      </c>
      <c r="T8" s="590">
        <v>0</v>
      </c>
    </row>
    <row r="9" spans="1:21">
      <c r="A9" s="403">
        <v>1.1000000000000001</v>
      </c>
      <c r="B9" s="403" t="s">
        <v>645</v>
      </c>
      <c r="C9" s="593">
        <v>264950733.73999971</v>
      </c>
      <c r="D9" s="590">
        <v>234571259.04999965</v>
      </c>
      <c r="E9" s="590">
        <v>4928379.43</v>
      </c>
      <c r="F9" s="590">
        <v>0</v>
      </c>
      <c r="G9" s="590">
        <v>15986392.220000001</v>
      </c>
      <c r="H9" s="590">
        <v>132481.29999999999</v>
      </c>
      <c r="I9" s="590">
        <v>819109.34000000008</v>
      </c>
      <c r="J9" s="590">
        <v>0</v>
      </c>
      <c r="K9" s="590">
        <v>0</v>
      </c>
      <c r="L9" s="590">
        <v>14393082.469999995</v>
      </c>
      <c r="M9" s="590">
        <v>1120707.1099999996</v>
      </c>
      <c r="N9" s="590">
        <v>201810.47999999998</v>
      </c>
      <c r="O9" s="590">
        <v>1579332.2600000002</v>
      </c>
      <c r="P9" s="590">
        <v>1433671.6</v>
      </c>
      <c r="Q9" s="590">
        <v>1600936.27</v>
      </c>
      <c r="R9" s="590">
        <v>174962.06000000003</v>
      </c>
      <c r="S9" s="590">
        <v>0</v>
      </c>
      <c r="T9" s="590">
        <v>0</v>
      </c>
    </row>
    <row r="10" spans="1:21">
      <c r="A10" s="424" t="s">
        <v>14</v>
      </c>
      <c r="B10" s="424" t="s">
        <v>646</v>
      </c>
      <c r="C10" s="596">
        <v>893132038.15999901</v>
      </c>
      <c r="D10" s="590">
        <v>770696959.32999909</v>
      </c>
      <c r="E10" s="590">
        <v>20429307.91</v>
      </c>
      <c r="F10" s="590">
        <v>0</v>
      </c>
      <c r="G10" s="590">
        <v>84506053.520000011</v>
      </c>
      <c r="H10" s="590">
        <v>6369995.1199999992</v>
      </c>
      <c r="I10" s="590">
        <v>2634203.2200000002</v>
      </c>
      <c r="J10" s="590">
        <v>1068196.22</v>
      </c>
      <c r="K10" s="590">
        <v>0</v>
      </c>
      <c r="L10" s="590">
        <v>37929025.31000001</v>
      </c>
      <c r="M10" s="590">
        <v>3408605.0500000003</v>
      </c>
      <c r="N10" s="590">
        <v>537020.42000000004</v>
      </c>
      <c r="O10" s="590">
        <v>6467657.8099999996</v>
      </c>
      <c r="P10" s="590">
        <v>3255153.2900000005</v>
      </c>
      <c r="Q10" s="590">
        <v>4221392.9000000004</v>
      </c>
      <c r="R10" s="590">
        <v>3558757.91</v>
      </c>
      <c r="S10" s="590">
        <v>0</v>
      </c>
      <c r="T10" s="590">
        <v>0</v>
      </c>
    </row>
    <row r="11" spans="1:21">
      <c r="A11" s="393" t="s">
        <v>647</v>
      </c>
      <c r="B11" s="393" t="s">
        <v>648</v>
      </c>
      <c r="C11" s="597">
        <v>508075890.32000011</v>
      </c>
      <c r="D11" s="590">
        <v>443586073.37000006</v>
      </c>
      <c r="E11" s="590">
        <v>11256592.640000002</v>
      </c>
      <c r="F11" s="590">
        <v>0</v>
      </c>
      <c r="G11" s="590">
        <v>44746025.179999985</v>
      </c>
      <c r="H11" s="590">
        <v>3588296.7499999995</v>
      </c>
      <c r="I11" s="590">
        <v>1559529.05</v>
      </c>
      <c r="J11" s="590">
        <v>1018909.78</v>
      </c>
      <c r="K11" s="590">
        <v>0</v>
      </c>
      <c r="L11" s="590">
        <v>19743791.770000003</v>
      </c>
      <c r="M11" s="590">
        <v>2581564.4499999997</v>
      </c>
      <c r="N11" s="590">
        <v>269076.57</v>
      </c>
      <c r="O11" s="590">
        <v>2381036.67</v>
      </c>
      <c r="P11" s="590">
        <v>2242927.7999999998</v>
      </c>
      <c r="Q11" s="590">
        <v>1013022.7000000001</v>
      </c>
      <c r="R11" s="590">
        <v>1408484.4600000002</v>
      </c>
      <c r="S11" s="590">
        <v>0</v>
      </c>
      <c r="T11" s="590">
        <v>0</v>
      </c>
    </row>
    <row r="12" spans="1:21">
      <c r="A12" s="393" t="s">
        <v>649</v>
      </c>
      <c r="B12" s="393" t="s">
        <v>650</v>
      </c>
      <c r="C12" s="597">
        <v>189890645.87999991</v>
      </c>
      <c r="D12" s="590">
        <v>157851143.83999985</v>
      </c>
      <c r="E12" s="590">
        <v>5832687.7599999998</v>
      </c>
      <c r="F12" s="590">
        <v>0</v>
      </c>
      <c r="G12" s="590">
        <v>25606983.5</v>
      </c>
      <c r="H12" s="590">
        <v>272424.13</v>
      </c>
      <c r="I12" s="590">
        <v>162418.53</v>
      </c>
      <c r="J12" s="590">
        <v>49286.44</v>
      </c>
      <c r="K12" s="590">
        <v>0</v>
      </c>
      <c r="L12" s="590">
        <v>6432518.5399999991</v>
      </c>
      <c r="M12" s="590">
        <v>334323.32999999996</v>
      </c>
      <c r="N12" s="590">
        <v>81398.289999999994</v>
      </c>
      <c r="O12" s="590">
        <v>229260.72999999998</v>
      </c>
      <c r="P12" s="590">
        <v>997518.77</v>
      </c>
      <c r="Q12" s="590">
        <v>1753720.95</v>
      </c>
      <c r="R12" s="590">
        <v>1506182.8599999999</v>
      </c>
      <c r="S12" s="590">
        <v>0</v>
      </c>
      <c r="T12" s="590">
        <v>0</v>
      </c>
    </row>
    <row r="13" spans="1:21">
      <c r="A13" s="393" t="s">
        <v>651</v>
      </c>
      <c r="B13" s="393" t="s">
        <v>652</v>
      </c>
      <c r="C13" s="597">
        <v>73502307.350000054</v>
      </c>
      <c r="D13" s="590">
        <v>65961809.789999969</v>
      </c>
      <c r="E13" s="590">
        <v>2295377.9199999999</v>
      </c>
      <c r="F13" s="590">
        <v>0</v>
      </c>
      <c r="G13" s="590">
        <v>2588351.0799999996</v>
      </c>
      <c r="H13" s="590">
        <v>616355.26</v>
      </c>
      <c r="I13" s="590">
        <v>401377.56</v>
      </c>
      <c r="J13" s="590">
        <v>0</v>
      </c>
      <c r="K13" s="590">
        <v>0</v>
      </c>
      <c r="L13" s="590">
        <v>4952146.4799999995</v>
      </c>
      <c r="M13" s="590">
        <v>0</v>
      </c>
      <c r="N13" s="590">
        <v>0</v>
      </c>
      <c r="O13" s="590">
        <v>988172.86999999988</v>
      </c>
      <c r="P13" s="590">
        <v>0</v>
      </c>
      <c r="Q13" s="590">
        <v>698900.51</v>
      </c>
      <c r="R13" s="590">
        <v>165933.24</v>
      </c>
      <c r="S13" s="590">
        <v>0</v>
      </c>
      <c r="T13" s="590">
        <v>0</v>
      </c>
    </row>
    <row r="14" spans="1:21">
      <c r="A14" s="393" t="s">
        <v>653</v>
      </c>
      <c r="B14" s="393" t="s">
        <v>654</v>
      </c>
      <c r="C14" s="597">
        <v>121663194.61000006</v>
      </c>
      <c r="D14" s="590">
        <v>103297932.33000007</v>
      </c>
      <c r="E14" s="590">
        <v>1044649.5900000001</v>
      </c>
      <c r="F14" s="590">
        <v>0</v>
      </c>
      <c r="G14" s="590">
        <v>11564693.76</v>
      </c>
      <c r="H14" s="590">
        <v>1892918.98</v>
      </c>
      <c r="I14" s="590">
        <v>510878.08</v>
      </c>
      <c r="J14" s="590">
        <v>0</v>
      </c>
      <c r="K14" s="590">
        <v>0</v>
      </c>
      <c r="L14" s="590">
        <v>6800568.5199999996</v>
      </c>
      <c r="M14" s="590">
        <v>492717.27</v>
      </c>
      <c r="N14" s="590">
        <v>186545.56</v>
      </c>
      <c r="O14" s="590">
        <v>2869187.54</v>
      </c>
      <c r="P14" s="590">
        <v>14706.72</v>
      </c>
      <c r="Q14" s="590">
        <v>755748.74</v>
      </c>
      <c r="R14" s="590">
        <v>478157.35</v>
      </c>
      <c r="S14" s="590">
        <v>0</v>
      </c>
      <c r="T14" s="590">
        <v>0</v>
      </c>
    </row>
    <row r="15" spans="1:21">
      <c r="A15" s="394">
        <v>1.2</v>
      </c>
      <c r="B15" s="394" t="s">
        <v>655</v>
      </c>
      <c r="C15" s="598">
        <v>11410381.130000019</v>
      </c>
      <c r="D15" s="590">
        <v>4691425.3899999969</v>
      </c>
      <c r="E15" s="590">
        <v>98567.549999999974</v>
      </c>
      <c r="F15" s="590">
        <v>0</v>
      </c>
      <c r="G15" s="590">
        <v>1598639.3799999997</v>
      </c>
      <c r="H15" s="590">
        <v>13248.13</v>
      </c>
      <c r="I15" s="590">
        <v>81910.95</v>
      </c>
      <c r="J15" s="590">
        <v>0</v>
      </c>
      <c r="K15" s="590">
        <v>0</v>
      </c>
      <c r="L15" s="590">
        <v>5120316.3599999985</v>
      </c>
      <c r="M15" s="590">
        <v>390858.25</v>
      </c>
      <c r="N15" s="590">
        <v>87481.11</v>
      </c>
      <c r="O15" s="590">
        <v>672666.35</v>
      </c>
      <c r="P15" s="590">
        <v>480921.65000000008</v>
      </c>
      <c r="Q15" s="590">
        <v>800468.15999999992</v>
      </c>
      <c r="R15" s="590">
        <v>87481.040000000023</v>
      </c>
      <c r="S15" s="590">
        <v>0</v>
      </c>
      <c r="T15" s="590">
        <v>0</v>
      </c>
    </row>
    <row r="16" spans="1:21">
      <c r="A16" s="403">
        <v>1.3</v>
      </c>
      <c r="B16" s="394" t="s">
        <v>703</v>
      </c>
      <c r="C16" s="599"/>
      <c r="D16" s="599"/>
      <c r="E16" s="599"/>
      <c r="F16" s="599"/>
      <c r="G16" s="599"/>
      <c r="H16" s="599"/>
      <c r="I16" s="599"/>
      <c r="J16" s="599"/>
      <c r="K16" s="599"/>
      <c r="L16" s="599"/>
      <c r="M16" s="599"/>
      <c r="N16" s="599"/>
      <c r="O16" s="599"/>
      <c r="P16" s="599"/>
      <c r="Q16" s="599"/>
      <c r="R16" s="599"/>
      <c r="S16" s="599"/>
      <c r="T16" s="599"/>
    </row>
    <row r="17" spans="1:20">
      <c r="A17" s="397" t="s">
        <v>656</v>
      </c>
      <c r="B17" s="395" t="s">
        <v>657</v>
      </c>
      <c r="C17" s="600">
        <v>951139492.72000134</v>
      </c>
      <c r="D17" s="591">
        <v>828361489.69000053</v>
      </c>
      <c r="E17" s="591">
        <v>21055042.530000005</v>
      </c>
      <c r="F17" s="591">
        <v>499995.37</v>
      </c>
      <c r="G17" s="591">
        <v>84852777.009999961</v>
      </c>
      <c r="H17" s="591">
        <v>6486537.0599999987</v>
      </c>
      <c r="I17" s="591">
        <v>2789588.8299999996</v>
      </c>
      <c r="J17" s="591">
        <v>1150504.8599999999</v>
      </c>
      <c r="K17" s="591">
        <v>0</v>
      </c>
      <c r="L17" s="591">
        <v>37925226.020000003</v>
      </c>
      <c r="M17" s="591">
        <v>3390527.04</v>
      </c>
      <c r="N17" s="591">
        <v>523228.77</v>
      </c>
      <c r="O17" s="591">
        <v>6301501.71</v>
      </c>
      <c r="P17" s="591">
        <v>3338888.3500000006</v>
      </c>
      <c r="Q17" s="591">
        <v>4251689.95</v>
      </c>
      <c r="R17" s="591">
        <v>3590694.5</v>
      </c>
      <c r="S17" s="591">
        <v>0</v>
      </c>
      <c r="T17" s="591">
        <v>0</v>
      </c>
    </row>
    <row r="18" spans="1:20">
      <c r="A18" s="396" t="s">
        <v>658</v>
      </c>
      <c r="B18" s="396" t="s">
        <v>659</v>
      </c>
      <c r="C18" s="601">
        <v>840584967.63999987</v>
      </c>
      <c r="D18" s="591">
        <v>721986021.75999939</v>
      </c>
      <c r="E18" s="591">
        <v>20215733.379999999</v>
      </c>
      <c r="F18" s="591">
        <v>0</v>
      </c>
      <c r="G18" s="591">
        <v>82101126.270000011</v>
      </c>
      <c r="H18" s="591">
        <v>5930951.4799999986</v>
      </c>
      <c r="I18" s="591">
        <v>2569155.14</v>
      </c>
      <c r="J18" s="591">
        <v>1068196.22</v>
      </c>
      <c r="K18" s="591">
        <v>0</v>
      </c>
      <c r="L18" s="591">
        <v>36497819.610000014</v>
      </c>
      <c r="M18" s="591">
        <v>3358696.5599999996</v>
      </c>
      <c r="N18" s="591">
        <v>523228.77</v>
      </c>
      <c r="O18" s="591">
        <v>5799530.8900000006</v>
      </c>
      <c r="P18" s="591">
        <v>3245580.3700000006</v>
      </c>
      <c r="Q18" s="591">
        <v>4033751.16</v>
      </c>
      <c r="R18" s="591">
        <v>3353802.7800000007</v>
      </c>
      <c r="S18" s="591">
        <v>0</v>
      </c>
      <c r="T18" s="591">
        <v>0</v>
      </c>
    </row>
    <row r="19" spans="1:20">
      <c r="A19" s="397" t="s">
        <v>660</v>
      </c>
      <c r="B19" s="397" t="s">
        <v>661</v>
      </c>
      <c r="C19" s="602">
        <v>932543015.35000205</v>
      </c>
      <c r="D19" s="591">
        <v>818163648.0500015</v>
      </c>
      <c r="E19" s="591">
        <v>13484187.220000001</v>
      </c>
      <c r="F19" s="591">
        <v>4.6300000000046566</v>
      </c>
      <c r="G19" s="591">
        <v>74411264.129999951</v>
      </c>
      <c r="H19" s="591">
        <v>7216680.21</v>
      </c>
      <c r="I19" s="591">
        <v>2557829.7100000004</v>
      </c>
      <c r="J19" s="591">
        <v>1072534.3500000001</v>
      </c>
      <c r="K19" s="591">
        <v>0</v>
      </c>
      <c r="L19" s="591">
        <v>39968103.169999994</v>
      </c>
      <c r="M19" s="591">
        <v>5849584.870000001</v>
      </c>
      <c r="N19" s="591">
        <v>1060549.8600000001</v>
      </c>
      <c r="O19" s="591">
        <v>2858136.19</v>
      </c>
      <c r="P19" s="591">
        <v>3834067.74</v>
      </c>
      <c r="Q19" s="591">
        <v>4179802.6199999992</v>
      </c>
      <c r="R19" s="591">
        <v>3323510.7100000009</v>
      </c>
      <c r="S19" s="591">
        <v>0</v>
      </c>
      <c r="T19" s="591">
        <v>0</v>
      </c>
    </row>
    <row r="20" spans="1:20">
      <c r="A20" s="396" t="s">
        <v>662</v>
      </c>
      <c r="B20" s="396" t="s">
        <v>659</v>
      </c>
      <c r="C20" s="601">
        <v>814835716.14000237</v>
      </c>
      <c r="D20" s="591">
        <v>706754147.28000164</v>
      </c>
      <c r="E20" s="591">
        <v>12556750.740000002</v>
      </c>
      <c r="F20" s="591">
        <v>0</v>
      </c>
      <c r="G20" s="591">
        <v>70850133.169999957</v>
      </c>
      <c r="H20" s="591">
        <v>6865895.1500000004</v>
      </c>
      <c r="I20" s="591">
        <v>1680904.26</v>
      </c>
      <c r="J20" s="591">
        <v>871126.63000000012</v>
      </c>
      <c r="K20" s="591">
        <v>0</v>
      </c>
      <c r="L20" s="591">
        <v>37231435.68999999</v>
      </c>
      <c r="M20" s="591">
        <v>5480271.0600000005</v>
      </c>
      <c r="N20" s="591">
        <v>1060549.8600000001</v>
      </c>
      <c r="O20" s="591">
        <v>2345937.17</v>
      </c>
      <c r="P20" s="591">
        <v>3737732.57</v>
      </c>
      <c r="Q20" s="591">
        <v>3736758.4</v>
      </c>
      <c r="R20" s="591">
        <v>3098810.4899999998</v>
      </c>
      <c r="S20" s="591">
        <v>0</v>
      </c>
      <c r="T20" s="591">
        <v>0</v>
      </c>
    </row>
    <row r="21" spans="1:20">
      <c r="A21" s="398">
        <v>1.4</v>
      </c>
      <c r="B21" s="399" t="s">
        <v>663</v>
      </c>
      <c r="C21" s="603">
        <v>30141492.049999993</v>
      </c>
      <c r="D21" s="591">
        <v>29998185.249999996</v>
      </c>
      <c r="E21" s="591">
        <v>49859.72</v>
      </c>
      <c r="F21" s="591">
        <v>0</v>
      </c>
      <c r="G21" s="591">
        <v>124782.5</v>
      </c>
      <c r="H21" s="591">
        <v>0</v>
      </c>
      <c r="I21" s="591">
        <v>84328.79</v>
      </c>
      <c r="J21" s="591">
        <v>0</v>
      </c>
      <c r="K21" s="591">
        <v>0</v>
      </c>
      <c r="L21" s="591">
        <v>18524.3</v>
      </c>
      <c r="M21" s="591">
        <v>18524.3</v>
      </c>
      <c r="N21" s="591">
        <v>0</v>
      </c>
      <c r="O21" s="591">
        <v>0</v>
      </c>
      <c r="P21" s="591">
        <v>0</v>
      </c>
      <c r="Q21" s="591">
        <v>0</v>
      </c>
      <c r="R21" s="591">
        <v>0</v>
      </c>
      <c r="S21" s="591">
        <v>0</v>
      </c>
      <c r="T21" s="591">
        <v>0</v>
      </c>
    </row>
    <row r="22" spans="1:20">
      <c r="A22" s="398">
        <v>1.5</v>
      </c>
      <c r="B22" s="399" t="s">
        <v>664</v>
      </c>
      <c r="C22" s="603">
        <v>0</v>
      </c>
      <c r="D22" s="591">
        <v>0</v>
      </c>
      <c r="E22" s="591">
        <v>0</v>
      </c>
      <c r="F22" s="591">
        <v>0</v>
      </c>
      <c r="G22" s="591">
        <v>0</v>
      </c>
      <c r="H22" s="591">
        <v>0</v>
      </c>
      <c r="I22" s="591">
        <v>0</v>
      </c>
      <c r="J22" s="591">
        <v>0</v>
      </c>
      <c r="K22" s="591">
        <v>0</v>
      </c>
      <c r="L22" s="591">
        <v>0</v>
      </c>
      <c r="M22" s="591">
        <v>0</v>
      </c>
      <c r="N22" s="591">
        <v>0</v>
      </c>
      <c r="O22" s="591">
        <v>0</v>
      </c>
      <c r="P22" s="591">
        <v>0</v>
      </c>
      <c r="Q22" s="591">
        <v>0</v>
      </c>
      <c r="R22" s="591">
        <v>0</v>
      </c>
      <c r="S22" s="591">
        <v>0</v>
      </c>
      <c r="T22" s="591">
        <v>0</v>
      </c>
    </row>
  </sheetData>
  <mergeCells count="6">
    <mergeCell ref="A5:B7"/>
    <mergeCell ref="D6:F6"/>
    <mergeCell ref="G6:K6"/>
    <mergeCell ref="L6:T6"/>
    <mergeCell ref="C6:C7"/>
    <mergeCell ref="C5:T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E7" zoomScale="85" zoomScaleNormal="85" workbookViewId="0">
      <selection activeCell="Q22" sqref="Q22"/>
    </sheetView>
  </sheetViews>
  <sheetFormatPr defaultColWidth="9.140625" defaultRowHeight="12.75"/>
  <cols>
    <col min="1" max="1" width="11.85546875" style="383" bestFit="1" customWidth="1"/>
    <col min="2" max="2" width="93.42578125" style="383" customWidth="1"/>
    <col min="3" max="3" width="16.140625" style="383" bestFit="1" customWidth="1"/>
    <col min="4" max="4" width="14.5703125" style="383" bestFit="1" customWidth="1"/>
    <col min="5" max="5" width="13.85546875" style="383" bestFit="1" customWidth="1"/>
    <col min="6" max="6" width="13.7109375" style="419" bestFit="1" customWidth="1"/>
    <col min="7" max="7" width="13.28515625" style="419" bestFit="1" customWidth="1"/>
    <col min="8" max="8" width="12.140625" style="383" bestFit="1" customWidth="1"/>
    <col min="9" max="9" width="12.85546875" style="383" bestFit="1" customWidth="1"/>
    <col min="10" max="11" width="12.5703125" style="419" bestFit="1" customWidth="1"/>
    <col min="12" max="12" width="12.85546875" style="419" bestFit="1" customWidth="1"/>
    <col min="13" max="13" width="12.42578125" style="419" bestFit="1" customWidth="1"/>
    <col min="14" max="14" width="12.140625" style="419" bestFit="1" customWidth="1"/>
    <col min="15" max="15" width="18.85546875" style="383" bestFit="1" customWidth="1"/>
    <col min="16" max="16384" width="9.140625" style="383"/>
  </cols>
  <sheetData>
    <row r="1" spans="1:15">
      <c r="A1" s="375" t="s">
        <v>30</v>
      </c>
      <c r="F1" s="383"/>
      <c r="G1" s="383"/>
      <c r="J1" s="383"/>
      <c r="K1" s="383"/>
      <c r="L1" s="383"/>
      <c r="M1" s="383"/>
      <c r="N1" s="383"/>
    </row>
    <row r="2" spans="1:15" ht="13.5">
      <c r="A2" s="375" t="s">
        <v>31</v>
      </c>
      <c r="B2" s="408">
        <f>'1. key ratios '!B2</f>
        <v>44926</v>
      </c>
      <c r="F2" s="383"/>
      <c r="G2" s="383"/>
      <c r="J2" s="383"/>
      <c r="K2" s="383"/>
      <c r="L2" s="383"/>
      <c r="M2" s="383"/>
      <c r="N2" s="383"/>
    </row>
    <row r="3" spans="1:15">
      <c r="A3" s="376" t="s">
        <v>665</v>
      </c>
      <c r="F3" s="383"/>
      <c r="G3" s="383"/>
      <c r="J3" s="383"/>
      <c r="K3" s="383"/>
      <c r="L3" s="383"/>
      <c r="M3" s="383"/>
      <c r="N3" s="383"/>
    </row>
    <row r="4" spans="1:15">
      <c r="F4" s="383"/>
      <c r="G4" s="383"/>
      <c r="J4" s="383"/>
      <c r="K4" s="383"/>
      <c r="L4" s="383"/>
      <c r="M4" s="383"/>
      <c r="N4" s="383"/>
    </row>
    <row r="5" spans="1:15" ht="46.5" customHeight="1">
      <c r="A5" s="679" t="s">
        <v>691</v>
      </c>
      <c r="B5" s="680"/>
      <c r="C5" s="724" t="s">
        <v>666</v>
      </c>
      <c r="D5" s="725"/>
      <c r="E5" s="725"/>
      <c r="F5" s="725"/>
      <c r="G5" s="725"/>
      <c r="H5" s="726"/>
      <c r="I5" s="724" t="s">
        <v>667</v>
      </c>
      <c r="J5" s="727"/>
      <c r="K5" s="727"/>
      <c r="L5" s="727"/>
      <c r="M5" s="727"/>
      <c r="N5" s="728"/>
      <c r="O5" s="729" t="s">
        <v>668</v>
      </c>
    </row>
    <row r="6" spans="1:15" ht="75" customHeight="1">
      <c r="A6" s="683"/>
      <c r="B6" s="684"/>
      <c r="C6" s="400"/>
      <c r="D6" s="401" t="s">
        <v>669</v>
      </c>
      <c r="E6" s="401" t="s">
        <v>670</v>
      </c>
      <c r="F6" s="401" t="s">
        <v>671</v>
      </c>
      <c r="G6" s="401" t="s">
        <v>672</v>
      </c>
      <c r="H6" s="401" t="s">
        <v>673</v>
      </c>
      <c r="I6" s="406"/>
      <c r="J6" s="401" t="s">
        <v>669</v>
      </c>
      <c r="K6" s="401" t="s">
        <v>670</v>
      </c>
      <c r="L6" s="401" t="s">
        <v>671</v>
      </c>
      <c r="M6" s="401" t="s">
        <v>672</v>
      </c>
      <c r="N6" s="401" t="s">
        <v>673</v>
      </c>
      <c r="O6" s="730"/>
    </row>
    <row r="7" spans="1:15" ht="15">
      <c r="A7" s="380">
        <v>1</v>
      </c>
      <c r="B7" s="384" t="s">
        <v>694</v>
      </c>
      <c r="C7" s="604">
        <v>66315270.828199998</v>
      </c>
      <c r="D7" s="605">
        <v>62126983.022099994</v>
      </c>
      <c r="E7" s="605">
        <v>2157616.3680000002</v>
      </c>
      <c r="F7" s="605">
        <v>1329418.3421</v>
      </c>
      <c r="G7" s="605">
        <v>419638.08669999999</v>
      </c>
      <c r="H7" s="605">
        <v>281615.00929999998</v>
      </c>
      <c r="I7" s="606">
        <v>2348561.3654</v>
      </c>
      <c r="J7" s="605">
        <v>1242540.0297999999</v>
      </c>
      <c r="K7" s="605">
        <v>215761.66740000001</v>
      </c>
      <c r="L7" s="605">
        <v>398825.52710000001</v>
      </c>
      <c r="M7" s="605">
        <v>209819.1318</v>
      </c>
      <c r="N7" s="605">
        <v>281615.00929999998</v>
      </c>
      <c r="O7" s="605">
        <v>402738.61847094155</v>
      </c>
    </row>
    <row r="8" spans="1:15">
      <c r="A8" s="380">
        <v>2</v>
      </c>
      <c r="B8" s="384" t="s">
        <v>564</v>
      </c>
      <c r="C8" s="607">
        <v>31436433.688099999</v>
      </c>
      <c r="D8" s="590">
        <v>30292962.699000001</v>
      </c>
      <c r="E8" s="590">
        <v>651017.04150000005</v>
      </c>
      <c r="F8" s="608">
        <v>186886.25529999999</v>
      </c>
      <c r="G8" s="608">
        <v>195998.8645</v>
      </c>
      <c r="H8" s="590">
        <v>109568.8278</v>
      </c>
      <c r="I8" s="590">
        <v>934595.147</v>
      </c>
      <c r="J8" s="608">
        <v>605859.24190000002</v>
      </c>
      <c r="K8" s="608">
        <v>65101.739199999996</v>
      </c>
      <c r="L8" s="608">
        <v>56065.868900000001</v>
      </c>
      <c r="M8" s="608">
        <v>97999.469199999992</v>
      </c>
      <c r="N8" s="608">
        <v>109568.8278</v>
      </c>
      <c r="O8" s="590">
        <v>87501.704584897365</v>
      </c>
    </row>
    <row r="9" spans="1:15">
      <c r="A9" s="380">
        <v>3</v>
      </c>
      <c r="B9" s="384" t="s">
        <v>565</v>
      </c>
      <c r="C9" s="607">
        <v>28393919.565099999</v>
      </c>
      <c r="D9" s="590">
        <v>28393919.565099999</v>
      </c>
      <c r="E9" s="590">
        <v>0</v>
      </c>
      <c r="F9" s="609">
        <v>0</v>
      </c>
      <c r="G9" s="609">
        <v>0</v>
      </c>
      <c r="H9" s="590">
        <v>0</v>
      </c>
      <c r="I9" s="590">
        <v>567878.38920000009</v>
      </c>
      <c r="J9" s="609">
        <v>567878.38920000009</v>
      </c>
      <c r="K9" s="609">
        <v>0</v>
      </c>
      <c r="L9" s="609">
        <v>0</v>
      </c>
      <c r="M9" s="609">
        <v>0</v>
      </c>
      <c r="N9" s="609">
        <v>0</v>
      </c>
      <c r="O9" s="590">
        <v>102.90262074308258</v>
      </c>
    </row>
    <row r="10" spans="1:15">
      <c r="A10" s="380">
        <v>4</v>
      </c>
      <c r="B10" s="384" t="s">
        <v>695</v>
      </c>
      <c r="C10" s="607">
        <v>95873575.891100004</v>
      </c>
      <c r="D10" s="590">
        <v>90260190.093400016</v>
      </c>
      <c r="E10" s="590">
        <v>3721217.4753999999</v>
      </c>
      <c r="F10" s="609">
        <v>1859415.379</v>
      </c>
      <c r="G10" s="609">
        <v>0</v>
      </c>
      <c r="H10" s="590">
        <v>32752.943300000003</v>
      </c>
      <c r="I10" s="590">
        <v>2767903.2069999999</v>
      </c>
      <c r="J10" s="609">
        <v>1805203.8683</v>
      </c>
      <c r="K10" s="609">
        <v>372121.75460000004</v>
      </c>
      <c r="L10" s="609">
        <v>557824.64080000005</v>
      </c>
      <c r="M10" s="609">
        <v>0</v>
      </c>
      <c r="N10" s="609">
        <v>32752.943300000003</v>
      </c>
      <c r="O10" s="590">
        <v>33567.788137106116</v>
      </c>
    </row>
    <row r="11" spans="1:15">
      <c r="A11" s="380">
        <v>5</v>
      </c>
      <c r="B11" s="384" t="s">
        <v>566</v>
      </c>
      <c r="C11" s="607">
        <v>77440071.796499982</v>
      </c>
      <c r="D11" s="590">
        <v>59537611.056599997</v>
      </c>
      <c r="E11" s="590">
        <v>14990561.992899999</v>
      </c>
      <c r="F11" s="609">
        <v>1360213.1923</v>
      </c>
      <c r="G11" s="609">
        <v>1549961.8447</v>
      </c>
      <c r="H11" s="590">
        <v>1723.71</v>
      </c>
      <c r="I11" s="590">
        <v>3874577.0884000002</v>
      </c>
      <c r="J11" s="609">
        <v>1190752.2418000002</v>
      </c>
      <c r="K11" s="609">
        <v>1499056.2232000001</v>
      </c>
      <c r="L11" s="609">
        <v>408063.98099999997</v>
      </c>
      <c r="M11" s="609">
        <v>774980.93239999993</v>
      </c>
      <c r="N11" s="609">
        <v>1723.71</v>
      </c>
      <c r="O11" s="590">
        <v>34395.475208202719</v>
      </c>
    </row>
    <row r="12" spans="1:15">
      <c r="A12" s="380">
        <v>6</v>
      </c>
      <c r="B12" s="384" t="s">
        <v>567</v>
      </c>
      <c r="C12" s="607">
        <v>26075378.808499999</v>
      </c>
      <c r="D12" s="590">
        <v>16008832.4307</v>
      </c>
      <c r="E12" s="590">
        <v>8634198.4416000005</v>
      </c>
      <c r="F12" s="609">
        <v>1087005.05</v>
      </c>
      <c r="G12" s="609">
        <v>337192.63620000001</v>
      </c>
      <c r="H12" s="590">
        <v>8150.25</v>
      </c>
      <c r="I12" s="590">
        <v>1686444.5804999999</v>
      </c>
      <c r="J12" s="609">
        <v>320176.63500000001</v>
      </c>
      <c r="K12" s="609">
        <v>863419.82889999996</v>
      </c>
      <c r="L12" s="609">
        <v>326101.52</v>
      </c>
      <c r="M12" s="609">
        <v>168596.34660000002</v>
      </c>
      <c r="N12" s="609">
        <v>8150.25</v>
      </c>
      <c r="O12" s="590">
        <v>26362.523733919505</v>
      </c>
    </row>
    <row r="13" spans="1:15">
      <c r="A13" s="380">
        <v>7</v>
      </c>
      <c r="B13" s="384" t="s">
        <v>568</v>
      </c>
      <c r="C13" s="607">
        <v>64604648.321200006</v>
      </c>
      <c r="D13" s="590">
        <v>62839125.542000003</v>
      </c>
      <c r="E13" s="590">
        <v>563514.02309999999</v>
      </c>
      <c r="F13" s="609">
        <v>197215.7916</v>
      </c>
      <c r="G13" s="609">
        <v>996315.15450000006</v>
      </c>
      <c r="H13" s="590">
        <v>8477.81</v>
      </c>
      <c r="I13" s="590">
        <v>1878933.9728000001</v>
      </c>
      <c r="J13" s="609">
        <v>1256782.4018999999</v>
      </c>
      <c r="K13" s="609">
        <v>56351.411799999994</v>
      </c>
      <c r="L13" s="609">
        <v>59164.748299999999</v>
      </c>
      <c r="M13" s="609">
        <v>498157.60080000001</v>
      </c>
      <c r="N13" s="609">
        <v>8477.81</v>
      </c>
      <c r="O13" s="590">
        <v>1415.2770369022801</v>
      </c>
    </row>
    <row r="14" spans="1:15">
      <c r="A14" s="380">
        <v>8</v>
      </c>
      <c r="B14" s="384" t="s">
        <v>569</v>
      </c>
      <c r="C14" s="607">
        <v>46938137.031800009</v>
      </c>
      <c r="D14" s="590">
        <v>43985516.686800003</v>
      </c>
      <c r="E14" s="590">
        <v>1914495.6021999998</v>
      </c>
      <c r="F14" s="609">
        <v>845217.9628000001</v>
      </c>
      <c r="G14" s="609">
        <v>178528.24</v>
      </c>
      <c r="H14" s="590">
        <v>14378.54</v>
      </c>
      <c r="I14" s="590">
        <v>1428368.0362999998</v>
      </c>
      <c r="J14" s="609">
        <v>879710.36170000001</v>
      </c>
      <c r="K14" s="609">
        <v>191449.58600000001</v>
      </c>
      <c r="L14" s="609">
        <v>253565.4086</v>
      </c>
      <c r="M14" s="609">
        <v>89264.14</v>
      </c>
      <c r="N14" s="609">
        <v>14378.54</v>
      </c>
      <c r="O14" s="590">
        <v>1316.641425731952</v>
      </c>
    </row>
    <row r="15" spans="1:15">
      <c r="A15" s="380">
        <v>9</v>
      </c>
      <c r="B15" s="384" t="s">
        <v>570</v>
      </c>
      <c r="C15" s="607">
        <v>31054368.1809</v>
      </c>
      <c r="D15" s="590">
        <v>30819096.840599999</v>
      </c>
      <c r="E15" s="590">
        <v>223499.01029999999</v>
      </c>
      <c r="F15" s="609">
        <v>2730.19</v>
      </c>
      <c r="G15" s="609">
        <v>0</v>
      </c>
      <c r="H15" s="590">
        <v>9042.14</v>
      </c>
      <c r="I15" s="590">
        <v>648593.09140000003</v>
      </c>
      <c r="J15" s="609">
        <v>616382.00119999994</v>
      </c>
      <c r="K15" s="609">
        <v>22349.890200000002</v>
      </c>
      <c r="L15" s="609">
        <v>819.06</v>
      </c>
      <c r="M15" s="609">
        <v>0</v>
      </c>
      <c r="N15" s="609">
        <v>9042.14</v>
      </c>
      <c r="O15" s="590">
        <v>68.906666659076791</v>
      </c>
    </row>
    <row r="16" spans="1:15">
      <c r="A16" s="380">
        <v>10</v>
      </c>
      <c r="B16" s="384" t="s">
        <v>571</v>
      </c>
      <c r="C16" s="607">
        <v>16410956.7513</v>
      </c>
      <c r="D16" s="590">
        <v>10811416.6395</v>
      </c>
      <c r="E16" s="590">
        <v>4897647.9328999994</v>
      </c>
      <c r="F16" s="609">
        <v>0</v>
      </c>
      <c r="G16" s="609">
        <v>701892.17890000006</v>
      </c>
      <c r="H16" s="590">
        <v>0</v>
      </c>
      <c r="I16" s="590">
        <v>1056939.2298999999</v>
      </c>
      <c r="J16" s="609">
        <v>216228.33409999998</v>
      </c>
      <c r="K16" s="609">
        <v>489764.8014</v>
      </c>
      <c r="L16" s="609">
        <v>0</v>
      </c>
      <c r="M16" s="609">
        <v>350946.0944</v>
      </c>
      <c r="N16" s="609">
        <v>0</v>
      </c>
      <c r="O16" s="590">
        <v>157.89913474620434</v>
      </c>
    </row>
    <row r="17" spans="1:15">
      <c r="A17" s="380">
        <v>11</v>
      </c>
      <c r="B17" s="384" t="s">
        <v>572</v>
      </c>
      <c r="C17" s="607">
        <v>8548468.7429000009</v>
      </c>
      <c r="D17" s="590">
        <v>6978397.3052000012</v>
      </c>
      <c r="E17" s="590">
        <v>885286.13249999995</v>
      </c>
      <c r="F17" s="609">
        <v>39229.949999999997</v>
      </c>
      <c r="G17" s="609">
        <v>645555.35519999999</v>
      </c>
      <c r="H17" s="590">
        <v>0</v>
      </c>
      <c r="I17" s="590">
        <v>562643.32239999995</v>
      </c>
      <c r="J17" s="609">
        <v>139568.01699999999</v>
      </c>
      <c r="K17" s="609">
        <v>88528.637799999997</v>
      </c>
      <c r="L17" s="609">
        <v>11768.99</v>
      </c>
      <c r="M17" s="609">
        <v>322777.6776</v>
      </c>
      <c r="N17" s="609">
        <v>0</v>
      </c>
      <c r="O17" s="590">
        <v>94.509891271165813</v>
      </c>
    </row>
    <row r="18" spans="1:15">
      <c r="A18" s="380">
        <v>12</v>
      </c>
      <c r="B18" s="384" t="s">
        <v>573</v>
      </c>
      <c r="C18" s="607">
        <v>67983308.254299998</v>
      </c>
      <c r="D18" s="590">
        <v>57842926.632999994</v>
      </c>
      <c r="E18" s="590">
        <v>5809797.1952999998</v>
      </c>
      <c r="F18" s="609">
        <v>2507425.9313000003</v>
      </c>
      <c r="G18" s="609">
        <v>1734809.7568000001</v>
      </c>
      <c r="H18" s="590">
        <v>88348.737900000007</v>
      </c>
      <c r="I18" s="590">
        <v>3376168.1411999995</v>
      </c>
      <c r="J18" s="609">
        <v>1087206.8062999998</v>
      </c>
      <c r="K18" s="609">
        <v>580979.79749999999</v>
      </c>
      <c r="L18" s="609">
        <v>752227.82400000002</v>
      </c>
      <c r="M18" s="609">
        <v>867404.97549999994</v>
      </c>
      <c r="N18" s="609">
        <v>88348.737900000007</v>
      </c>
      <c r="O18" s="590">
        <v>62210.861120829803</v>
      </c>
    </row>
    <row r="19" spans="1:15">
      <c r="A19" s="380">
        <v>13</v>
      </c>
      <c r="B19" s="384" t="s">
        <v>574</v>
      </c>
      <c r="C19" s="607">
        <v>16436210.552100001</v>
      </c>
      <c r="D19" s="590">
        <v>14361892.477700001</v>
      </c>
      <c r="E19" s="590">
        <v>863804.82039999997</v>
      </c>
      <c r="F19" s="609">
        <v>708469.68180000002</v>
      </c>
      <c r="G19" s="609">
        <v>496719.60220000002</v>
      </c>
      <c r="H19" s="590">
        <v>5323.97</v>
      </c>
      <c r="I19" s="590">
        <v>839843.07990000001</v>
      </c>
      <c r="J19" s="609">
        <v>287237.86080000002</v>
      </c>
      <c r="K19" s="609">
        <v>86380.515000000014</v>
      </c>
      <c r="L19" s="609">
        <v>212540.91450000001</v>
      </c>
      <c r="M19" s="609">
        <v>248359.81960000002</v>
      </c>
      <c r="N19" s="609">
        <v>5323.97</v>
      </c>
      <c r="O19" s="590">
        <v>9427.1623437135913</v>
      </c>
    </row>
    <row r="20" spans="1:15">
      <c r="A20" s="380">
        <v>14</v>
      </c>
      <c r="B20" s="384" t="s">
        <v>575</v>
      </c>
      <c r="C20" s="607">
        <v>93963820.1646</v>
      </c>
      <c r="D20" s="590">
        <v>74911289.848099992</v>
      </c>
      <c r="E20" s="590">
        <v>12798101.8082</v>
      </c>
      <c r="F20" s="609">
        <v>5346772.1945000002</v>
      </c>
      <c r="G20" s="609">
        <v>717789.08310000005</v>
      </c>
      <c r="H20" s="590">
        <v>189867.23070000001</v>
      </c>
      <c r="I20" s="590">
        <v>4794363.2849999992</v>
      </c>
      <c r="J20" s="609">
        <v>1361759.5112999999</v>
      </c>
      <c r="K20" s="609">
        <v>1279810.2875000001</v>
      </c>
      <c r="L20" s="609">
        <v>1604031.7004999998</v>
      </c>
      <c r="M20" s="609">
        <v>358894.55499999999</v>
      </c>
      <c r="N20" s="609">
        <v>189867.23070000001</v>
      </c>
      <c r="O20" s="590">
        <v>15892.008409872917</v>
      </c>
    </row>
    <row r="21" spans="1:15">
      <c r="A21" s="380">
        <v>15</v>
      </c>
      <c r="B21" s="384" t="s">
        <v>576</v>
      </c>
      <c r="C21" s="607">
        <v>30508098.5931</v>
      </c>
      <c r="D21" s="590">
        <v>17744013.1635</v>
      </c>
      <c r="E21" s="590">
        <v>11778802.8718</v>
      </c>
      <c r="F21" s="609">
        <v>865142.04779999994</v>
      </c>
      <c r="G21" s="609">
        <v>108863.77</v>
      </c>
      <c r="H21" s="590">
        <v>11276.74</v>
      </c>
      <c r="I21" s="590">
        <v>1858011.8383999998</v>
      </c>
      <c r="J21" s="609">
        <v>354880.23739999998</v>
      </c>
      <c r="K21" s="609">
        <v>1177880.3621999999</v>
      </c>
      <c r="L21" s="609">
        <v>259542.59880000004</v>
      </c>
      <c r="M21" s="609">
        <v>54431.9</v>
      </c>
      <c r="N21" s="609">
        <v>11276.74</v>
      </c>
      <c r="O21" s="590">
        <v>5711.4299391857367</v>
      </c>
    </row>
    <row r="22" spans="1:15">
      <c r="A22" s="380">
        <v>16</v>
      </c>
      <c r="B22" s="384" t="s">
        <v>577</v>
      </c>
      <c r="C22" s="607">
        <v>397610.25770000002</v>
      </c>
      <c r="D22" s="590">
        <v>315646.66080000001</v>
      </c>
      <c r="E22" s="590">
        <v>81963.596900000004</v>
      </c>
      <c r="F22" s="609">
        <v>0</v>
      </c>
      <c r="G22" s="609">
        <v>0</v>
      </c>
      <c r="H22" s="590">
        <v>0</v>
      </c>
      <c r="I22" s="590">
        <v>14509.306700000001</v>
      </c>
      <c r="J22" s="609">
        <v>6312.9295000000002</v>
      </c>
      <c r="K22" s="609">
        <v>8196.3772000000008</v>
      </c>
      <c r="L22" s="609">
        <v>0</v>
      </c>
      <c r="M22" s="609">
        <v>0</v>
      </c>
      <c r="N22" s="609">
        <v>0</v>
      </c>
      <c r="O22" s="590">
        <v>2442.5314718262694</v>
      </c>
    </row>
    <row r="23" spans="1:15">
      <c r="A23" s="380">
        <v>17</v>
      </c>
      <c r="B23" s="384" t="s">
        <v>698</v>
      </c>
      <c r="C23" s="607">
        <v>4484473.8536</v>
      </c>
      <c r="D23" s="590">
        <v>3230912.3248000001</v>
      </c>
      <c r="E23" s="590">
        <v>1257.5999999999999</v>
      </c>
      <c r="F23" s="609">
        <v>1078465.2287999999</v>
      </c>
      <c r="G23" s="609">
        <v>0</v>
      </c>
      <c r="H23" s="590">
        <v>173838.7</v>
      </c>
      <c r="I23" s="590">
        <v>562122.23460000008</v>
      </c>
      <c r="J23" s="609">
        <v>64618.21409999999</v>
      </c>
      <c r="K23" s="609">
        <v>125.76</v>
      </c>
      <c r="L23" s="609">
        <v>323539.56050000002</v>
      </c>
      <c r="M23" s="609">
        <v>0</v>
      </c>
      <c r="N23" s="609">
        <v>173838.7</v>
      </c>
      <c r="O23" s="590">
        <v>1046.2341224986976</v>
      </c>
    </row>
    <row r="24" spans="1:15">
      <c r="A24" s="380">
        <v>18</v>
      </c>
      <c r="B24" s="384" t="s">
        <v>578</v>
      </c>
      <c r="C24" s="607">
        <v>15898766.089400003</v>
      </c>
      <c r="D24" s="590">
        <v>15864433.119400002</v>
      </c>
      <c r="E24" s="590">
        <v>34332.97</v>
      </c>
      <c r="F24" s="609">
        <v>0</v>
      </c>
      <c r="G24" s="609">
        <v>0</v>
      </c>
      <c r="H24" s="590">
        <v>0</v>
      </c>
      <c r="I24" s="590">
        <v>320721.96480000002</v>
      </c>
      <c r="J24" s="609">
        <v>317288.66480000003</v>
      </c>
      <c r="K24" s="609">
        <v>3433.3</v>
      </c>
      <c r="L24" s="609">
        <v>0</v>
      </c>
      <c r="M24" s="609">
        <v>0</v>
      </c>
      <c r="N24" s="609">
        <v>0</v>
      </c>
      <c r="O24" s="590">
        <v>3399.8356008456844</v>
      </c>
    </row>
    <row r="25" spans="1:15">
      <c r="A25" s="380">
        <v>19</v>
      </c>
      <c r="B25" s="384" t="s">
        <v>579</v>
      </c>
      <c r="C25" s="607">
        <v>1446541.7715</v>
      </c>
      <c r="D25" s="590">
        <v>1358537.4965000001</v>
      </c>
      <c r="E25" s="590">
        <v>29253.91</v>
      </c>
      <c r="F25" s="609">
        <v>53374.79</v>
      </c>
      <c r="G25" s="609">
        <v>0</v>
      </c>
      <c r="H25" s="590">
        <v>5375.5749999999998</v>
      </c>
      <c r="I25" s="590">
        <v>51484.165499999996</v>
      </c>
      <c r="J25" s="609">
        <v>27170.7605</v>
      </c>
      <c r="K25" s="609">
        <v>2925.39</v>
      </c>
      <c r="L25" s="609">
        <v>16012.44</v>
      </c>
      <c r="M25" s="609">
        <v>0</v>
      </c>
      <c r="N25" s="609">
        <v>5375.5749999999998</v>
      </c>
      <c r="O25" s="590">
        <v>505.48850225107816</v>
      </c>
    </row>
    <row r="26" spans="1:15">
      <c r="A26" s="380">
        <v>20</v>
      </c>
      <c r="B26" s="384" t="s">
        <v>697</v>
      </c>
      <c r="C26" s="607">
        <v>29716080.176300004</v>
      </c>
      <c r="D26" s="590">
        <v>28288041.696200002</v>
      </c>
      <c r="E26" s="590">
        <v>1241411.3985000001</v>
      </c>
      <c r="F26" s="609">
        <v>129667.78</v>
      </c>
      <c r="G26" s="609">
        <v>27320.199400000001</v>
      </c>
      <c r="H26" s="590">
        <v>29639.102200000001</v>
      </c>
      <c r="I26" s="590">
        <v>772101.66859999986</v>
      </c>
      <c r="J26" s="609">
        <v>565760.94719999994</v>
      </c>
      <c r="K26" s="609">
        <v>124141.1795</v>
      </c>
      <c r="L26" s="609">
        <v>38900.340000000004</v>
      </c>
      <c r="M26" s="609">
        <v>13660.099700000001</v>
      </c>
      <c r="N26" s="609">
        <v>29639.102200000001</v>
      </c>
      <c r="O26" s="590">
        <v>54867.727175607004</v>
      </c>
    </row>
    <row r="27" spans="1:15">
      <c r="A27" s="380">
        <v>21</v>
      </c>
      <c r="B27" s="384" t="s">
        <v>580</v>
      </c>
      <c r="C27" s="607">
        <v>4774102.0682000006</v>
      </c>
      <c r="D27" s="590">
        <v>4551199.0167000005</v>
      </c>
      <c r="E27" s="590">
        <v>174879.19150000002</v>
      </c>
      <c r="F27" s="609">
        <v>410</v>
      </c>
      <c r="G27" s="609">
        <v>47613.86</v>
      </c>
      <c r="H27" s="590">
        <v>0</v>
      </c>
      <c r="I27" s="590">
        <v>132441.86259999999</v>
      </c>
      <c r="J27" s="609">
        <v>91024.025599999994</v>
      </c>
      <c r="K27" s="609">
        <v>17487.906999999999</v>
      </c>
      <c r="L27" s="609">
        <v>123</v>
      </c>
      <c r="M27" s="609">
        <v>23806.93</v>
      </c>
      <c r="N27" s="609">
        <v>0</v>
      </c>
      <c r="O27" s="590">
        <v>7999.6093842364617</v>
      </c>
    </row>
    <row r="28" spans="1:15">
      <c r="A28" s="380">
        <v>22</v>
      </c>
      <c r="B28" s="384" t="s">
        <v>581</v>
      </c>
      <c r="C28" s="607">
        <v>1167770.7637</v>
      </c>
      <c r="D28" s="590">
        <v>559125.96310000005</v>
      </c>
      <c r="E28" s="590">
        <v>10109.050999999999</v>
      </c>
      <c r="F28" s="609">
        <v>598535.74959999998</v>
      </c>
      <c r="G28" s="609">
        <v>0</v>
      </c>
      <c r="H28" s="590">
        <v>0</v>
      </c>
      <c r="I28" s="590">
        <v>191754.10800000001</v>
      </c>
      <c r="J28" s="609">
        <v>11182.496200000001</v>
      </c>
      <c r="K28" s="609">
        <v>1010.8977</v>
      </c>
      <c r="L28" s="609">
        <v>179560.71410000001</v>
      </c>
      <c r="M28" s="609">
        <v>0</v>
      </c>
      <c r="N28" s="609">
        <v>0</v>
      </c>
      <c r="O28" s="590">
        <v>3489.5008535002785</v>
      </c>
    </row>
    <row r="29" spans="1:15">
      <c r="A29" s="380">
        <v>23</v>
      </c>
      <c r="B29" s="384" t="s">
        <v>582</v>
      </c>
      <c r="C29" s="607">
        <v>106673695.06729999</v>
      </c>
      <c r="D29" s="590">
        <v>95200509.100700006</v>
      </c>
      <c r="E29" s="590">
        <v>6139101.4408</v>
      </c>
      <c r="F29" s="609">
        <v>3017531.2716999999</v>
      </c>
      <c r="G29" s="609">
        <v>2202280.0940999999</v>
      </c>
      <c r="H29" s="590">
        <v>114273.16</v>
      </c>
      <c r="I29" s="590">
        <v>4638593.4321999997</v>
      </c>
      <c r="J29" s="609">
        <v>1904010.4987999999</v>
      </c>
      <c r="K29" s="609">
        <v>613910.21380000003</v>
      </c>
      <c r="L29" s="609">
        <v>905259.38059999992</v>
      </c>
      <c r="M29" s="609">
        <v>1101140.179</v>
      </c>
      <c r="N29" s="609">
        <v>114273.16</v>
      </c>
      <c r="O29" s="590">
        <v>100107.67234275628</v>
      </c>
    </row>
    <row r="30" spans="1:15">
      <c r="A30" s="380">
        <v>24</v>
      </c>
      <c r="B30" s="384" t="s">
        <v>696</v>
      </c>
      <c r="C30" s="607">
        <v>129424969.91710003</v>
      </c>
      <c r="D30" s="590">
        <v>121748364.19060001</v>
      </c>
      <c r="E30" s="590">
        <v>4557602.9482999993</v>
      </c>
      <c r="F30" s="609">
        <v>987755.2844</v>
      </c>
      <c r="G30" s="609">
        <v>1962347.4739999999</v>
      </c>
      <c r="H30" s="590">
        <v>168900.01979999998</v>
      </c>
      <c r="I30" s="590">
        <v>4334194.8203999996</v>
      </c>
      <c r="J30" s="609">
        <v>2432034.0663999994</v>
      </c>
      <c r="K30" s="609">
        <v>455760.34010000003</v>
      </c>
      <c r="L30" s="609">
        <v>296326.61210000003</v>
      </c>
      <c r="M30" s="609">
        <v>981173.78200000001</v>
      </c>
      <c r="N30" s="609">
        <v>168900.01979999998</v>
      </c>
      <c r="O30" s="590">
        <v>7972.8993086075143</v>
      </c>
    </row>
    <row r="31" spans="1:15">
      <c r="A31" s="380">
        <v>25</v>
      </c>
      <c r="B31" s="384" t="s">
        <v>583</v>
      </c>
      <c r="C31" s="607">
        <v>47839355.339900009</v>
      </c>
      <c r="D31" s="590">
        <v>42988239.227800004</v>
      </c>
      <c r="E31" s="590">
        <v>1906649.2694999999</v>
      </c>
      <c r="F31" s="609">
        <v>1808293.419</v>
      </c>
      <c r="G31" s="609">
        <v>835148.22360000003</v>
      </c>
      <c r="H31" s="590">
        <v>301025.2</v>
      </c>
      <c r="I31" s="590">
        <v>2228463.6414000001</v>
      </c>
      <c r="J31" s="609">
        <v>776711.2625999999</v>
      </c>
      <c r="K31" s="609">
        <v>190664.95179999998</v>
      </c>
      <c r="L31" s="609">
        <v>542488.06669999997</v>
      </c>
      <c r="M31" s="609">
        <v>417574.16029999999</v>
      </c>
      <c r="N31" s="609">
        <v>301025.2</v>
      </c>
      <c r="O31" s="590">
        <v>251210.56142469036</v>
      </c>
    </row>
    <row r="32" spans="1:15">
      <c r="A32" s="380">
        <v>26</v>
      </c>
      <c r="B32" s="384" t="s">
        <v>693</v>
      </c>
      <c r="C32" s="607">
        <v>30333533.185100019</v>
      </c>
      <c r="D32" s="590">
        <v>25338172.660300016</v>
      </c>
      <c r="E32" s="590">
        <v>2718593.4536000015</v>
      </c>
      <c r="F32" s="609">
        <v>1409943.8730999995</v>
      </c>
      <c r="G32" s="609">
        <v>664390.24369999999</v>
      </c>
      <c r="H32" s="590">
        <v>202432.95439999993</v>
      </c>
      <c r="I32" s="590">
        <v>1736234.5944999999</v>
      </c>
      <c r="J32" s="609">
        <v>506763.76899999985</v>
      </c>
      <c r="K32" s="609">
        <v>271859.44200000004</v>
      </c>
      <c r="L32" s="609">
        <v>422983.19830000005</v>
      </c>
      <c r="M32" s="609">
        <v>332195.23080000002</v>
      </c>
      <c r="N32" s="609">
        <v>202432.95439999993</v>
      </c>
      <c r="O32" s="590">
        <v>185096.23108845728</v>
      </c>
    </row>
    <row r="33" spans="1:15">
      <c r="A33" s="380">
        <v>27</v>
      </c>
      <c r="B33" s="402" t="s">
        <v>109</v>
      </c>
      <c r="C33" s="610">
        <v>1074139565.6595001</v>
      </c>
      <c r="D33" s="589">
        <v>946357355.46020007</v>
      </c>
      <c r="E33" s="589">
        <v>86784715.546199977</v>
      </c>
      <c r="F33" s="611">
        <v>25419119.365100004</v>
      </c>
      <c r="G33" s="611">
        <v>13822364.667599998</v>
      </c>
      <c r="H33" s="589">
        <v>1756010.6203999997</v>
      </c>
      <c r="I33" s="612">
        <v>43606445.574099988</v>
      </c>
      <c r="J33" s="611">
        <v>18635043.572400004</v>
      </c>
      <c r="K33" s="611">
        <v>8678472.2617999967</v>
      </c>
      <c r="L33" s="611">
        <v>7625736.094800001</v>
      </c>
      <c r="M33" s="611">
        <v>6911183.0247</v>
      </c>
      <c r="N33" s="611">
        <v>1756010.6203999997</v>
      </c>
      <c r="O33" s="589">
        <v>1299102</v>
      </c>
    </row>
    <row r="35" spans="1:15">
      <c r="B35" s="417"/>
      <c r="C35" s="417"/>
    </row>
    <row r="41" spans="1:15">
      <c r="A41" s="414"/>
      <c r="B41" s="414"/>
      <c r="C41" s="414"/>
    </row>
    <row r="42" spans="1:15">
      <c r="A42" s="414"/>
      <c r="B42" s="414"/>
      <c r="C42" s="414"/>
    </row>
  </sheetData>
  <mergeCells count="4">
    <mergeCell ref="A5:B6"/>
    <mergeCell ref="C5:H5"/>
    <mergeCell ref="I5:N5"/>
    <mergeCell ref="O5:O6"/>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election activeCell="Q8" sqref="Q8"/>
    </sheetView>
  </sheetViews>
  <sheetFormatPr defaultColWidth="8.7109375" defaultRowHeight="12"/>
  <cols>
    <col min="1" max="1" width="11.85546875" style="425" bestFit="1" customWidth="1"/>
    <col min="2" max="2" width="80.140625" style="425" customWidth="1"/>
    <col min="3" max="3" width="17.140625" style="425" bestFit="1" customWidth="1"/>
    <col min="4" max="4" width="22.42578125" style="425" bestFit="1" customWidth="1"/>
    <col min="5" max="5" width="22.28515625" style="425" bestFit="1" customWidth="1"/>
    <col min="6" max="6" width="20.140625" style="425" bestFit="1" customWidth="1"/>
    <col min="7" max="7" width="20.85546875" style="425" bestFit="1" customWidth="1"/>
    <col min="8" max="8" width="23.42578125" style="425" bestFit="1" customWidth="1"/>
    <col min="9" max="9" width="22.140625" style="425" customWidth="1"/>
    <col min="10" max="10" width="19.140625" style="425" bestFit="1" customWidth="1"/>
    <col min="11" max="11" width="17.85546875" style="425" bestFit="1" customWidth="1"/>
    <col min="12" max="16384" width="8.7109375" style="425"/>
  </cols>
  <sheetData>
    <row r="1" spans="1:11" s="383" customFormat="1" ht="12.75">
      <c r="A1" s="375" t="s">
        <v>30</v>
      </c>
    </row>
    <row r="2" spans="1:11" s="383" customFormat="1" ht="13.5">
      <c r="A2" s="375" t="s">
        <v>31</v>
      </c>
      <c r="B2" s="408">
        <f>'1. key ratios '!B2</f>
        <v>44926</v>
      </c>
    </row>
    <row r="3" spans="1:11" s="383" customFormat="1" ht="12.75">
      <c r="A3" s="376" t="s">
        <v>674</v>
      </c>
    </row>
    <row r="4" spans="1:11">
      <c r="C4" s="426" t="s">
        <v>0</v>
      </c>
      <c r="D4" s="426" t="s">
        <v>1</v>
      </c>
      <c r="E4" s="426" t="s">
        <v>2</v>
      </c>
      <c r="F4" s="426" t="s">
        <v>3</v>
      </c>
      <c r="G4" s="426" t="s">
        <v>4</v>
      </c>
      <c r="H4" s="426" t="s">
        <v>5</v>
      </c>
      <c r="I4" s="426" t="s">
        <v>8</v>
      </c>
      <c r="J4" s="426" t="s">
        <v>9</v>
      </c>
      <c r="K4" s="426" t="s">
        <v>10</v>
      </c>
    </row>
    <row r="5" spans="1:11" ht="105" customHeight="1">
      <c r="A5" s="731" t="s">
        <v>675</v>
      </c>
      <c r="B5" s="732"/>
      <c r="C5" s="405" t="s">
        <v>676</v>
      </c>
      <c r="D5" s="405" t="s">
        <v>677</v>
      </c>
      <c r="E5" s="405" t="s">
        <v>678</v>
      </c>
      <c r="F5" s="427" t="s">
        <v>679</v>
      </c>
      <c r="G5" s="405" t="s">
        <v>680</v>
      </c>
      <c r="H5" s="405" t="s">
        <v>681</v>
      </c>
      <c r="I5" s="405" t="s">
        <v>682</v>
      </c>
      <c r="J5" s="405" t="s">
        <v>683</v>
      </c>
      <c r="K5" s="405" t="s">
        <v>684</v>
      </c>
    </row>
    <row r="6" spans="1:11" ht="12.75">
      <c r="A6" s="380">
        <v>1</v>
      </c>
      <c r="B6" s="380" t="s">
        <v>630</v>
      </c>
      <c r="C6" s="590">
        <v>24523919.119999997</v>
      </c>
      <c r="D6" s="590">
        <v>30141492.049999993</v>
      </c>
      <c r="E6" s="590">
        <v>0</v>
      </c>
      <c r="F6" s="590">
        <v>3823264.4</v>
      </c>
      <c r="G6" s="590">
        <v>840584967.63999987</v>
      </c>
      <c r="H6" s="590">
        <v>0</v>
      </c>
      <c r="I6" s="590">
        <v>82207341.559999943</v>
      </c>
      <c r="J6" s="590">
        <v>1123016722.9299941</v>
      </c>
      <c r="K6" s="590">
        <v>92858581.299996138</v>
      </c>
    </row>
    <row r="7" spans="1:11" ht="12.75">
      <c r="A7" s="380">
        <v>2</v>
      </c>
      <c r="B7" s="380" t="s">
        <v>685</v>
      </c>
      <c r="C7" s="590">
        <v>0</v>
      </c>
      <c r="D7" s="590">
        <v>0</v>
      </c>
      <c r="E7" s="590">
        <v>0</v>
      </c>
      <c r="F7" s="590">
        <v>0</v>
      </c>
      <c r="G7" s="590">
        <v>0</v>
      </c>
      <c r="H7" s="590">
        <v>0</v>
      </c>
      <c r="I7" s="590">
        <v>0</v>
      </c>
      <c r="J7" s="590">
        <v>0</v>
      </c>
      <c r="K7" s="590">
        <v>10000000</v>
      </c>
    </row>
    <row r="8" spans="1:11" ht="12.75">
      <c r="A8" s="380">
        <v>3</v>
      </c>
      <c r="B8" s="380" t="s">
        <v>638</v>
      </c>
      <c r="C8" s="590">
        <v>14920423.540000001</v>
      </c>
      <c r="D8" s="590">
        <v>0</v>
      </c>
      <c r="E8" s="590">
        <v>0</v>
      </c>
      <c r="F8" s="590">
        <v>0</v>
      </c>
      <c r="G8" s="590">
        <v>21738575.220000003</v>
      </c>
      <c r="H8" s="590">
        <v>0</v>
      </c>
      <c r="I8" s="590">
        <v>7889056.7799999993</v>
      </c>
      <c r="J8" s="590">
        <v>45051181.579999983</v>
      </c>
      <c r="K8" s="590">
        <v>39726885.650000006</v>
      </c>
    </row>
    <row r="9" spans="1:11" ht="12.75">
      <c r="A9" s="380">
        <v>4</v>
      </c>
      <c r="B9" s="403" t="s">
        <v>686</v>
      </c>
      <c r="C9" s="590">
        <v>23080.530000000002</v>
      </c>
      <c r="D9" s="590">
        <v>18524.3</v>
      </c>
      <c r="E9" s="590">
        <v>0</v>
      </c>
      <c r="F9" s="590">
        <v>0</v>
      </c>
      <c r="G9" s="590">
        <v>36497819.610000037</v>
      </c>
      <c r="H9" s="590">
        <v>0</v>
      </c>
      <c r="I9" s="590">
        <v>1210250.9099999999</v>
      </c>
      <c r="J9" s="590">
        <v>41092651.819999941</v>
      </c>
      <c r="K9" s="590">
        <v>3247819.9444416091</v>
      </c>
    </row>
    <row r="10" spans="1:11" ht="12.75">
      <c r="A10" s="380">
        <v>5</v>
      </c>
      <c r="B10" s="403" t="s">
        <v>687</v>
      </c>
      <c r="C10" s="590">
        <v>0</v>
      </c>
      <c r="D10" s="590">
        <v>0</v>
      </c>
      <c r="E10" s="590">
        <v>0</v>
      </c>
      <c r="F10" s="590">
        <v>0</v>
      </c>
      <c r="G10" s="590">
        <v>0</v>
      </c>
      <c r="H10" s="590">
        <v>0</v>
      </c>
      <c r="I10" s="590">
        <v>0</v>
      </c>
      <c r="J10" s="590">
        <v>0</v>
      </c>
      <c r="K10" s="590">
        <v>0</v>
      </c>
    </row>
    <row r="11" spans="1:11" ht="12.75">
      <c r="A11" s="380">
        <v>6</v>
      </c>
      <c r="B11" s="403" t="s">
        <v>688</v>
      </c>
      <c r="C11" s="590">
        <v>0</v>
      </c>
      <c r="D11" s="590">
        <v>0</v>
      </c>
      <c r="E11" s="590">
        <v>0</v>
      </c>
      <c r="F11" s="590">
        <v>0</v>
      </c>
      <c r="G11" s="590">
        <v>0</v>
      </c>
      <c r="H11" s="590">
        <v>0</v>
      </c>
      <c r="I11" s="590">
        <v>0</v>
      </c>
      <c r="J11" s="590">
        <v>0</v>
      </c>
      <c r="K11" s="590">
        <v>0</v>
      </c>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B7249-39D9-44F2-B5BC-63C92C068AE1}">
  <dimension ref="A1:AT24"/>
  <sheetViews>
    <sheetView showGridLines="0" zoomScale="70" zoomScaleNormal="70" workbookViewId="0">
      <pane xSplit="2" ySplit="6" topLeftCell="S7" activePane="bottomRight" state="frozen"/>
      <selection pane="topRight" activeCell="C1" sqref="C1"/>
      <selection pane="bottomLeft" activeCell="A7" sqref="A7"/>
      <selection pane="bottomRight" activeCell="S9" sqref="S9"/>
    </sheetView>
  </sheetViews>
  <sheetFormatPr defaultColWidth="9.140625" defaultRowHeight="15"/>
  <cols>
    <col min="1" max="1" width="10" bestFit="1" customWidth="1"/>
    <col min="2" max="2" width="71.7109375" customWidth="1"/>
    <col min="3" max="4" width="18" bestFit="1" customWidth="1"/>
    <col min="5" max="5" width="17.42578125" customWidth="1"/>
    <col min="6" max="6" width="17.28515625" bestFit="1" customWidth="1"/>
    <col min="7" max="7" width="13.7109375" customWidth="1"/>
    <col min="8" max="8" width="16.7109375" customWidth="1"/>
    <col min="9" max="14" width="17.28515625" bestFit="1" customWidth="1"/>
    <col min="15" max="15" width="18.140625" bestFit="1" customWidth="1"/>
    <col min="16" max="16" width="48.140625" bestFit="1" customWidth="1"/>
    <col min="17" max="17" width="46" bestFit="1" customWidth="1"/>
    <col min="18" max="18" width="48.140625" bestFit="1" customWidth="1"/>
    <col min="19" max="19" width="44.5703125" bestFit="1" customWidth="1"/>
  </cols>
  <sheetData>
    <row r="1" spans="1:46">
      <c r="A1" s="375" t="s">
        <v>30</v>
      </c>
      <c r="B1" s="4" t="s">
        <v>715</v>
      </c>
    </row>
    <row r="2" spans="1:46">
      <c r="A2" s="375" t="s">
        <v>31</v>
      </c>
      <c r="B2" s="613">
        <f>'25. Collateral'!B2</f>
        <v>44926</v>
      </c>
    </row>
    <row r="3" spans="1:46">
      <c r="A3" s="376" t="s">
        <v>740</v>
      </c>
      <c r="B3" s="383"/>
    </row>
    <row r="4" spans="1:46">
      <c r="A4" s="376"/>
      <c r="B4" s="383"/>
    </row>
    <row r="5" spans="1:46" ht="24" customHeight="1">
      <c r="A5" s="734" t="s">
        <v>741</v>
      </c>
      <c r="B5" s="734"/>
      <c r="C5" s="735" t="s">
        <v>756</v>
      </c>
      <c r="D5" s="735"/>
      <c r="E5" s="735"/>
      <c r="F5" s="735"/>
      <c r="G5" s="735"/>
      <c r="H5" s="735"/>
      <c r="I5" s="735" t="s">
        <v>757</v>
      </c>
      <c r="J5" s="735"/>
      <c r="K5" s="735"/>
      <c r="L5" s="735"/>
      <c r="M5" s="735"/>
      <c r="N5" s="736"/>
      <c r="O5" s="733" t="s">
        <v>758</v>
      </c>
      <c r="P5" s="733" t="s">
        <v>759</v>
      </c>
      <c r="Q5" s="733" t="s">
        <v>760</v>
      </c>
      <c r="R5" s="733" t="s">
        <v>761</v>
      </c>
      <c r="S5" s="733" t="s">
        <v>762</v>
      </c>
    </row>
    <row r="6" spans="1:46" ht="36" customHeight="1">
      <c r="A6" s="734"/>
      <c r="B6" s="734"/>
      <c r="C6" s="614"/>
      <c r="D6" s="401" t="s">
        <v>669</v>
      </c>
      <c r="E6" s="401" t="s">
        <v>670</v>
      </c>
      <c r="F6" s="401" t="s">
        <v>671</v>
      </c>
      <c r="G6" s="401" t="s">
        <v>672</v>
      </c>
      <c r="H6" s="401" t="s">
        <v>673</v>
      </c>
      <c r="I6" s="614"/>
      <c r="J6" s="401" t="s">
        <v>669</v>
      </c>
      <c r="K6" s="401" t="s">
        <v>670</v>
      </c>
      <c r="L6" s="401" t="s">
        <v>671</v>
      </c>
      <c r="M6" s="401" t="s">
        <v>672</v>
      </c>
      <c r="N6" s="630" t="s">
        <v>673</v>
      </c>
      <c r="O6" s="733"/>
      <c r="P6" s="733"/>
      <c r="Q6" s="733"/>
      <c r="R6" s="733"/>
      <c r="S6" s="733"/>
    </row>
    <row r="7" spans="1:46">
      <c r="A7" s="628">
        <v>1</v>
      </c>
      <c r="B7" s="615" t="s">
        <v>742</v>
      </c>
      <c r="C7" s="616">
        <v>25319692.168600004</v>
      </c>
      <c r="D7" s="616">
        <v>24688619.248600002</v>
      </c>
      <c r="E7" s="616">
        <v>475886.23</v>
      </c>
      <c r="F7" s="616">
        <v>79067.91</v>
      </c>
      <c r="G7" s="616">
        <v>24525.68</v>
      </c>
      <c r="H7" s="616">
        <v>51593.1</v>
      </c>
      <c r="I7" s="616">
        <v>628937.58939999994</v>
      </c>
      <c r="J7" s="616">
        <v>493772.63940000004</v>
      </c>
      <c r="K7" s="616">
        <v>47588.65</v>
      </c>
      <c r="L7" s="616">
        <v>23720.36</v>
      </c>
      <c r="M7" s="616">
        <v>12262.84</v>
      </c>
      <c r="N7" s="616">
        <v>51593.1</v>
      </c>
      <c r="O7" s="616">
        <v>2354</v>
      </c>
      <c r="P7" s="617">
        <v>0.386222809624512</v>
      </c>
      <c r="Q7" s="617">
        <v>0.46577683103585882</v>
      </c>
      <c r="R7" s="617">
        <v>0.38560325000000001</v>
      </c>
      <c r="S7" s="616">
        <v>26.248799999999999</v>
      </c>
      <c r="V7" s="618"/>
      <c r="W7" s="618"/>
      <c r="X7" s="618"/>
      <c r="Y7" s="618"/>
      <c r="Z7" s="618"/>
      <c r="AA7" s="618"/>
      <c r="AB7" s="618"/>
      <c r="AC7" s="618"/>
      <c r="AD7" s="618"/>
      <c r="AE7" s="618"/>
      <c r="AF7" s="618"/>
      <c r="AG7" s="618"/>
      <c r="AH7" s="618"/>
      <c r="AI7" s="618"/>
      <c r="AJ7" s="618"/>
      <c r="AK7" s="618"/>
      <c r="AL7" s="618"/>
      <c r="AM7" s="618"/>
      <c r="AN7" s="618"/>
      <c r="AO7" s="618"/>
      <c r="AP7" s="618"/>
      <c r="AQ7" s="618"/>
      <c r="AR7" s="618"/>
      <c r="AS7" s="618"/>
      <c r="AT7" s="618"/>
    </row>
    <row r="8" spans="1:46">
      <c r="A8" s="628">
        <v>2</v>
      </c>
      <c r="B8" s="619" t="s">
        <v>743</v>
      </c>
      <c r="C8" s="616">
        <v>85783880.917300001</v>
      </c>
      <c r="D8" s="616">
        <v>78606231.75999999</v>
      </c>
      <c r="E8" s="616">
        <v>3375485.8876</v>
      </c>
      <c r="F8" s="616">
        <v>1618616.1497</v>
      </c>
      <c r="G8" s="616">
        <v>1440074.8599999999</v>
      </c>
      <c r="H8" s="616">
        <v>743472.26</v>
      </c>
      <c r="I8" s="616">
        <v>3775714.8381000003</v>
      </c>
      <c r="J8" s="616">
        <v>1489071.2972000001</v>
      </c>
      <c r="K8" s="616">
        <v>337548.71960000001</v>
      </c>
      <c r="L8" s="616">
        <v>485584.93089999998</v>
      </c>
      <c r="M8" s="616">
        <v>720037.63040000002</v>
      </c>
      <c r="N8" s="616">
        <v>743472.26</v>
      </c>
      <c r="O8" s="616">
        <v>6521</v>
      </c>
      <c r="P8" s="617">
        <v>0.12993442254028015</v>
      </c>
      <c r="Q8" s="617">
        <v>0.15877861656519476</v>
      </c>
      <c r="R8" s="617">
        <v>0.13291627</v>
      </c>
      <c r="S8" s="616">
        <v>52.067300000000003</v>
      </c>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618"/>
    </row>
    <row r="9" spans="1:46" ht="25.5">
      <c r="A9" s="628">
        <v>2.1</v>
      </c>
      <c r="B9" s="620" t="s">
        <v>744</v>
      </c>
      <c r="C9" s="616">
        <v>0</v>
      </c>
      <c r="D9" s="616">
        <v>0</v>
      </c>
      <c r="E9" s="616">
        <v>0</v>
      </c>
      <c r="F9" s="616">
        <v>0</v>
      </c>
      <c r="G9" s="616">
        <v>0</v>
      </c>
      <c r="H9" s="616">
        <v>0</v>
      </c>
      <c r="I9" s="616">
        <v>0</v>
      </c>
      <c r="J9" s="616">
        <v>0</v>
      </c>
      <c r="K9" s="616">
        <v>0</v>
      </c>
      <c r="L9" s="616">
        <v>0</v>
      </c>
      <c r="M9" s="616">
        <v>0</v>
      </c>
      <c r="N9" s="616">
        <v>0</v>
      </c>
      <c r="O9" s="616">
        <v>0</v>
      </c>
      <c r="P9" s="617">
        <v>0</v>
      </c>
      <c r="Q9" s="617">
        <v>0</v>
      </c>
      <c r="R9" s="617">
        <v>0</v>
      </c>
      <c r="S9" s="616">
        <v>0</v>
      </c>
      <c r="V9" s="61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618"/>
    </row>
    <row r="10" spans="1:46">
      <c r="A10" s="628">
        <v>3</v>
      </c>
      <c r="B10" s="619" t="s">
        <v>745</v>
      </c>
      <c r="C10" s="616">
        <v>10419.490000000002</v>
      </c>
      <c r="D10" s="616">
        <v>8739.7000000000007</v>
      </c>
      <c r="E10" s="616">
        <v>0</v>
      </c>
      <c r="F10" s="616">
        <v>0</v>
      </c>
      <c r="G10" s="616">
        <v>1679.79</v>
      </c>
      <c r="H10" s="616">
        <v>0</v>
      </c>
      <c r="I10" s="616">
        <v>1014.7</v>
      </c>
      <c r="J10" s="616">
        <v>174.8</v>
      </c>
      <c r="K10" s="616">
        <v>0</v>
      </c>
      <c r="L10" s="616">
        <v>0</v>
      </c>
      <c r="M10" s="616">
        <v>839.9</v>
      </c>
      <c r="N10" s="616">
        <v>0</v>
      </c>
      <c r="O10" s="616">
        <v>9</v>
      </c>
      <c r="P10" s="617">
        <v>0</v>
      </c>
      <c r="Q10" s="617">
        <v>0.25693156397457412</v>
      </c>
      <c r="R10" s="617">
        <v>0</v>
      </c>
      <c r="S10" s="616">
        <v>14.706</v>
      </c>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row>
    <row r="11" spans="1:46">
      <c r="A11" s="628">
        <v>4</v>
      </c>
      <c r="B11" s="619" t="s">
        <v>746</v>
      </c>
      <c r="C11" s="616">
        <v>1987240.3861000002</v>
      </c>
      <c r="D11" s="616">
        <v>1712631.81</v>
      </c>
      <c r="E11" s="616">
        <v>99600.12</v>
      </c>
      <c r="F11" s="616">
        <v>29882</v>
      </c>
      <c r="G11" s="616">
        <v>11650.8</v>
      </c>
      <c r="H11" s="616">
        <v>133475.65609999999</v>
      </c>
      <c r="I11" s="616">
        <v>192478.57610000001</v>
      </c>
      <c r="J11" s="616">
        <v>34252.78</v>
      </c>
      <c r="K11" s="616">
        <v>9960.08</v>
      </c>
      <c r="L11" s="616">
        <v>8964.6299999999992</v>
      </c>
      <c r="M11" s="616">
        <v>5825.43</v>
      </c>
      <c r="N11" s="616">
        <v>133475.65609999999</v>
      </c>
      <c r="O11" s="616">
        <v>3119</v>
      </c>
      <c r="P11" s="617">
        <v>0.1376895511527137</v>
      </c>
      <c r="Q11" s="617">
        <v>0.14577353234085841</v>
      </c>
      <c r="R11" s="617">
        <v>0.13390021999999999</v>
      </c>
      <c r="S11" s="616">
        <v>23.018599999999999</v>
      </c>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8"/>
      <c r="AR11" s="618"/>
      <c r="AS11" s="618"/>
      <c r="AT11" s="618"/>
    </row>
    <row r="12" spans="1:46">
      <c r="A12" s="628">
        <v>5</v>
      </c>
      <c r="B12" s="619" t="s">
        <v>747</v>
      </c>
      <c r="C12" s="616">
        <v>2122696.7277000002</v>
      </c>
      <c r="D12" s="616">
        <v>1813059.6043</v>
      </c>
      <c r="E12" s="616">
        <v>217545.31840000002</v>
      </c>
      <c r="F12" s="616">
        <v>37715.9</v>
      </c>
      <c r="G12" s="616">
        <v>27642.3</v>
      </c>
      <c r="H12" s="616">
        <v>26733.605</v>
      </c>
      <c r="I12" s="616">
        <v>109885.64469999999</v>
      </c>
      <c r="J12" s="616">
        <v>36261.476999999999</v>
      </c>
      <c r="K12" s="616">
        <v>21754.602699999999</v>
      </c>
      <c r="L12" s="616">
        <v>11314.78</v>
      </c>
      <c r="M12" s="616">
        <v>13821.18</v>
      </c>
      <c r="N12" s="616">
        <v>26733.605</v>
      </c>
      <c r="O12" s="616">
        <v>1554</v>
      </c>
      <c r="P12" s="617">
        <v>0.26878227608402971</v>
      </c>
      <c r="Q12" s="617">
        <v>0.33638731511426501</v>
      </c>
      <c r="R12" s="617">
        <v>0.26893181999999999</v>
      </c>
      <c r="S12" s="616">
        <v>28.998899999999999</v>
      </c>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row>
    <row r="13" spans="1:46">
      <c r="A13" s="628">
        <v>6</v>
      </c>
      <c r="B13" s="619" t="s">
        <v>748</v>
      </c>
      <c r="C13" s="616">
        <v>97206680.3134</v>
      </c>
      <c r="D13" s="616">
        <v>88745570.918500006</v>
      </c>
      <c r="E13" s="616">
        <v>4844855.6911000004</v>
      </c>
      <c r="F13" s="616">
        <v>2913713.6167000001</v>
      </c>
      <c r="G13" s="616">
        <v>376343.38640000002</v>
      </c>
      <c r="H13" s="616">
        <v>326196.70069999999</v>
      </c>
      <c r="I13" s="616">
        <v>3647879.6631</v>
      </c>
      <c r="J13" s="616">
        <v>1774911.4945999999</v>
      </c>
      <c r="K13" s="616">
        <v>484485.6226</v>
      </c>
      <c r="L13" s="616">
        <v>874114.10150000011</v>
      </c>
      <c r="M13" s="616">
        <v>188171.74369999999</v>
      </c>
      <c r="N13" s="616">
        <v>326196.70069999999</v>
      </c>
      <c r="O13" s="616">
        <v>1338</v>
      </c>
      <c r="P13" s="617">
        <v>0.11935795929048236</v>
      </c>
      <c r="Q13" s="617">
        <v>0.13591351632336282</v>
      </c>
      <c r="R13" s="617">
        <v>0.11524217</v>
      </c>
      <c r="S13" s="616">
        <v>114.369</v>
      </c>
      <c r="V13" s="618"/>
      <c r="W13" s="618"/>
      <c r="X13" s="618"/>
      <c r="Y13" s="618"/>
      <c r="Z13" s="618"/>
      <c r="AA13" s="618"/>
      <c r="AB13" s="618"/>
      <c r="AC13" s="618"/>
      <c r="AD13" s="618"/>
      <c r="AE13" s="618"/>
      <c r="AF13" s="618"/>
      <c r="AG13" s="618"/>
      <c r="AH13" s="618"/>
      <c r="AI13" s="618"/>
      <c r="AJ13" s="618"/>
      <c r="AK13" s="618"/>
      <c r="AL13" s="618"/>
      <c r="AM13" s="618"/>
      <c r="AN13" s="618"/>
      <c r="AO13" s="618"/>
      <c r="AP13" s="618"/>
      <c r="AQ13" s="618"/>
      <c r="AR13" s="618"/>
      <c r="AS13" s="618"/>
      <c r="AT13" s="618"/>
    </row>
    <row r="14" spans="1:46">
      <c r="A14" s="628">
        <v>7</v>
      </c>
      <c r="B14" s="619" t="s">
        <v>749</v>
      </c>
      <c r="C14" s="616">
        <v>72632412.423800007</v>
      </c>
      <c r="D14" s="616">
        <v>66555768.334800005</v>
      </c>
      <c r="E14" s="616">
        <v>3162482.6715000002</v>
      </c>
      <c r="F14" s="616">
        <v>2315268.0326</v>
      </c>
      <c r="G14" s="616">
        <v>272696.68420000002</v>
      </c>
      <c r="H14" s="616">
        <v>326196.70069999999</v>
      </c>
      <c r="I14" s="616">
        <v>2804489.1568</v>
      </c>
      <c r="J14" s="616">
        <v>1331115.3398</v>
      </c>
      <c r="K14" s="616">
        <v>316248.31209999998</v>
      </c>
      <c r="L14" s="616">
        <v>694580.43010000011</v>
      </c>
      <c r="M14" s="616">
        <v>136348.37409999999</v>
      </c>
      <c r="N14" s="616">
        <v>326196.70069999999</v>
      </c>
      <c r="O14" s="616">
        <v>915</v>
      </c>
      <c r="P14" s="617">
        <v>0.11347971743834398</v>
      </c>
      <c r="Q14" s="617">
        <v>0.128250271752889</v>
      </c>
      <c r="R14" s="617">
        <v>0.11213365</v>
      </c>
      <c r="S14" s="616">
        <v>116.28619999999999</v>
      </c>
      <c r="V14" s="618"/>
      <c r="W14" s="618"/>
      <c r="X14" s="618"/>
      <c r="Y14" s="618"/>
      <c r="Z14" s="618"/>
      <c r="AA14" s="618"/>
      <c r="AB14" s="618"/>
      <c r="AC14" s="618"/>
      <c r="AD14" s="618"/>
      <c r="AE14" s="618"/>
      <c r="AF14" s="618"/>
      <c r="AG14" s="618"/>
      <c r="AH14" s="618"/>
      <c r="AI14" s="618"/>
      <c r="AJ14" s="618"/>
      <c r="AK14" s="618"/>
      <c r="AL14" s="618"/>
      <c r="AM14" s="618"/>
      <c r="AN14" s="618"/>
      <c r="AO14" s="618"/>
      <c r="AP14" s="618"/>
      <c r="AQ14" s="618"/>
      <c r="AR14" s="618"/>
      <c r="AS14" s="618"/>
      <c r="AT14" s="618"/>
    </row>
    <row r="15" spans="1:46" ht="15" customHeight="1">
      <c r="A15" s="628">
        <v>7.1</v>
      </c>
      <c r="B15" s="620" t="s">
        <v>750</v>
      </c>
      <c r="C15" s="616">
        <v>17248079.235900003</v>
      </c>
      <c r="D15" s="616">
        <v>15609307.370600002</v>
      </c>
      <c r="E15" s="616">
        <v>1129219.6112000002</v>
      </c>
      <c r="F15" s="616">
        <v>420927.56409999996</v>
      </c>
      <c r="G15" s="616">
        <v>88624.69</v>
      </c>
      <c r="H15" s="616">
        <v>0</v>
      </c>
      <c r="I15" s="616">
        <v>595698.84359999991</v>
      </c>
      <c r="J15" s="616">
        <v>312186.26009999996</v>
      </c>
      <c r="K15" s="616">
        <v>112921.9721</v>
      </c>
      <c r="L15" s="616">
        <v>126278.2614</v>
      </c>
      <c r="M15" s="616">
        <v>44312.35</v>
      </c>
      <c r="N15" s="616">
        <v>0</v>
      </c>
      <c r="O15" s="616">
        <v>306</v>
      </c>
      <c r="P15" s="617">
        <v>0.13091261510135632</v>
      </c>
      <c r="Q15" s="617">
        <v>0.14605499389177465</v>
      </c>
      <c r="R15" s="617">
        <v>0.12391546000000001</v>
      </c>
      <c r="S15" s="616">
        <v>97.778000000000006</v>
      </c>
      <c r="V15" s="618"/>
      <c r="W15" s="618"/>
      <c r="X15" s="618"/>
      <c r="Y15" s="618"/>
      <c r="Z15" s="618"/>
      <c r="AA15" s="618"/>
      <c r="AB15" s="618"/>
      <c r="AC15" s="618"/>
      <c r="AD15" s="618"/>
      <c r="AE15" s="618"/>
      <c r="AF15" s="618"/>
      <c r="AG15" s="618"/>
      <c r="AH15" s="618"/>
      <c r="AI15" s="618"/>
      <c r="AJ15" s="618"/>
      <c r="AK15" s="618"/>
      <c r="AL15" s="618"/>
      <c r="AM15" s="618"/>
      <c r="AN15" s="618"/>
      <c r="AO15" s="618"/>
      <c r="AP15" s="618"/>
      <c r="AQ15" s="618"/>
      <c r="AR15" s="618"/>
      <c r="AS15" s="618"/>
      <c r="AT15" s="618"/>
    </row>
    <row r="16" spans="1:46">
      <c r="A16" s="628">
        <v>7.2</v>
      </c>
      <c r="B16" s="620" t="s">
        <v>751</v>
      </c>
      <c r="C16" s="616">
        <v>7326188.6536999997</v>
      </c>
      <c r="D16" s="616">
        <v>6580495.2131000003</v>
      </c>
      <c r="E16" s="616">
        <v>553153.40839999996</v>
      </c>
      <c r="F16" s="616">
        <v>177518.02</v>
      </c>
      <c r="G16" s="616">
        <v>15022.012199999999</v>
      </c>
      <c r="H16" s="616">
        <v>0</v>
      </c>
      <c r="I16" s="616">
        <v>247691.66270000002</v>
      </c>
      <c r="J16" s="616">
        <v>131609.8947</v>
      </c>
      <c r="K16" s="616">
        <v>55315.338400000001</v>
      </c>
      <c r="L16" s="616">
        <v>53255.41</v>
      </c>
      <c r="M16" s="616">
        <v>7511.0195999999996</v>
      </c>
      <c r="N16" s="616">
        <v>0</v>
      </c>
      <c r="O16" s="616">
        <v>117</v>
      </c>
      <c r="P16" s="617">
        <v>0.12484454116336163</v>
      </c>
      <c r="Q16" s="617">
        <v>0.13877711060800674</v>
      </c>
      <c r="R16" s="617">
        <v>0.12566353999999999</v>
      </c>
      <c r="S16" s="616">
        <v>134.7903</v>
      </c>
      <c r="V16" s="618"/>
      <c r="W16" s="618"/>
      <c r="X16" s="618"/>
      <c r="Y16" s="618"/>
      <c r="Z16" s="618"/>
      <c r="AA16" s="618"/>
      <c r="AB16" s="618"/>
      <c r="AC16" s="618"/>
      <c r="AD16" s="618"/>
      <c r="AE16" s="618"/>
      <c r="AF16" s="618"/>
      <c r="AG16" s="618"/>
      <c r="AH16" s="618"/>
      <c r="AI16" s="618"/>
      <c r="AJ16" s="618"/>
      <c r="AK16" s="618"/>
      <c r="AL16" s="618"/>
      <c r="AM16" s="618"/>
      <c r="AN16" s="618"/>
      <c r="AO16" s="618"/>
      <c r="AP16" s="618"/>
      <c r="AQ16" s="618"/>
      <c r="AR16" s="618"/>
      <c r="AS16" s="618"/>
      <c r="AT16" s="618"/>
    </row>
    <row r="17" spans="1:46">
      <c r="A17" s="628">
        <v>7.3</v>
      </c>
      <c r="B17" s="620" t="s">
        <v>752</v>
      </c>
      <c r="C17" s="616">
        <v>0</v>
      </c>
      <c r="D17" s="616">
        <v>0</v>
      </c>
      <c r="E17" s="616">
        <v>0</v>
      </c>
      <c r="F17" s="616">
        <v>0</v>
      </c>
      <c r="G17" s="616">
        <v>0</v>
      </c>
      <c r="H17" s="616">
        <v>0</v>
      </c>
      <c r="I17" s="616">
        <v>0</v>
      </c>
      <c r="J17" s="616">
        <v>0</v>
      </c>
      <c r="K17" s="616">
        <v>0</v>
      </c>
      <c r="L17" s="616">
        <v>0</v>
      </c>
      <c r="M17" s="616">
        <v>0</v>
      </c>
      <c r="N17" s="616">
        <v>0</v>
      </c>
      <c r="O17" s="616">
        <v>0</v>
      </c>
      <c r="P17" s="617">
        <v>0</v>
      </c>
      <c r="Q17" s="617">
        <v>0</v>
      </c>
      <c r="R17" s="617">
        <v>0</v>
      </c>
      <c r="S17" s="616">
        <v>0</v>
      </c>
      <c r="V17" s="618"/>
      <c r="W17" s="618"/>
      <c r="X17" s="618"/>
      <c r="Y17" s="618"/>
      <c r="Z17" s="618"/>
      <c r="AA17" s="618"/>
      <c r="AB17" s="618"/>
      <c r="AC17" s="618"/>
      <c r="AD17" s="618"/>
      <c r="AE17" s="618"/>
      <c r="AF17" s="618"/>
      <c r="AG17" s="618"/>
      <c r="AH17" s="618"/>
      <c r="AI17" s="618"/>
      <c r="AJ17" s="618"/>
      <c r="AK17" s="618"/>
      <c r="AL17" s="618"/>
      <c r="AM17" s="618"/>
      <c r="AN17" s="618"/>
      <c r="AO17" s="618"/>
      <c r="AP17" s="618"/>
      <c r="AQ17" s="618"/>
      <c r="AR17" s="618"/>
      <c r="AS17" s="618"/>
      <c r="AT17" s="618"/>
    </row>
    <row r="18" spans="1:46">
      <c r="A18" s="628">
        <v>8</v>
      </c>
      <c r="B18" s="619" t="s">
        <v>753</v>
      </c>
      <c r="C18" s="616">
        <v>326656.03000000003</v>
      </c>
      <c r="D18" s="616">
        <v>319937.21000000002</v>
      </c>
      <c r="E18" s="616">
        <v>2478.8200000000002</v>
      </c>
      <c r="F18" s="616">
        <v>0</v>
      </c>
      <c r="G18" s="616">
        <v>4240</v>
      </c>
      <c r="H18" s="616">
        <v>0</v>
      </c>
      <c r="I18" s="616">
        <v>8766.61</v>
      </c>
      <c r="J18" s="616">
        <v>6398.73</v>
      </c>
      <c r="K18" s="616">
        <v>247.88</v>
      </c>
      <c r="L18" s="616">
        <v>0</v>
      </c>
      <c r="M18" s="616">
        <v>2120</v>
      </c>
      <c r="N18" s="616">
        <v>0</v>
      </c>
      <c r="O18" s="616">
        <v>34</v>
      </c>
      <c r="P18" s="617">
        <v>0.109</v>
      </c>
      <c r="Q18" s="617">
        <v>0.109</v>
      </c>
      <c r="R18" s="617">
        <v>0.10808375000000001</v>
      </c>
      <c r="S18" s="616">
        <v>70.7624</v>
      </c>
      <c r="V18" s="618"/>
      <c r="W18" s="618"/>
      <c r="X18" s="618"/>
      <c r="Y18" s="618"/>
      <c r="Z18" s="618"/>
      <c r="AA18" s="618"/>
      <c r="AB18" s="618"/>
      <c r="AC18" s="618"/>
      <c r="AD18" s="618"/>
      <c r="AE18" s="618"/>
      <c r="AF18" s="618"/>
      <c r="AG18" s="618"/>
      <c r="AH18" s="618"/>
      <c r="AI18" s="618"/>
      <c r="AJ18" s="618"/>
      <c r="AK18" s="618"/>
      <c r="AL18" s="618"/>
      <c r="AM18" s="618"/>
      <c r="AN18" s="618"/>
      <c r="AO18" s="618"/>
      <c r="AP18" s="618"/>
      <c r="AQ18" s="618"/>
      <c r="AR18" s="618"/>
      <c r="AS18" s="618"/>
      <c r="AT18" s="618"/>
    </row>
    <row r="19" spans="1:46">
      <c r="A19" s="629">
        <v>9</v>
      </c>
      <c r="B19" s="621" t="s">
        <v>754</v>
      </c>
      <c r="C19" s="616">
        <v>212757266.03309998</v>
      </c>
      <c r="D19" s="616">
        <v>195894790.25140002</v>
      </c>
      <c r="E19" s="616">
        <v>9015852.0671000015</v>
      </c>
      <c r="F19" s="616">
        <v>4678995.5763999997</v>
      </c>
      <c r="G19" s="616">
        <v>1886156.8163999999</v>
      </c>
      <c r="H19" s="616">
        <v>1281471.3218</v>
      </c>
      <c r="I19" s="616">
        <v>8364677.6214000015</v>
      </c>
      <c r="J19" s="616">
        <v>3834843.2182</v>
      </c>
      <c r="K19" s="616">
        <v>901585.55489999999</v>
      </c>
      <c r="L19" s="616">
        <v>1403698.8023999999</v>
      </c>
      <c r="M19" s="616">
        <v>943078.72410000011</v>
      </c>
      <c r="N19" s="616">
        <v>1281471.3218</v>
      </c>
      <c r="O19" s="616">
        <v>14929</v>
      </c>
      <c r="P19" s="617">
        <v>0.20906209407131715</v>
      </c>
      <c r="Q19" s="617">
        <v>0.24765024562292676</v>
      </c>
      <c r="R19" s="617">
        <v>0.15623436647924935</v>
      </c>
      <c r="S19" s="616">
        <v>76.510999999999996</v>
      </c>
      <c r="V19" s="618"/>
      <c r="W19" s="618"/>
      <c r="X19" s="618"/>
      <c r="Y19" s="618"/>
      <c r="Z19" s="618"/>
      <c r="AA19" s="618"/>
      <c r="AB19" s="618"/>
      <c r="AC19" s="618"/>
      <c r="AD19" s="618"/>
      <c r="AE19" s="618"/>
      <c r="AF19" s="618"/>
      <c r="AG19" s="618"/>
      <c r="AH19" s="618"/>
      <c r="AI19" s="618"/>
      <c r="AJ19" s="618"/>
      <c r="AK19" s="618"/>
      <c r="AL19" s="618"/>
      <c r="AM19" s="618"/>
      <c r="AN19" s="618"/>
      <c r="AO19" s="618"/>
      <c r="AP19" s="618"/>
      <c r="AQ19" s="618"/>
      <c r="AR19" s="618"/>
      <c r="AS19" s="618"/>
      <c r="AT19" s="618"/>
    </row>
    <row r="20" spans="1:46" ht="15" customHeight="1">
      <c r="A20" s="628">
        <v>10</v>
      </c>
      <c r="B20" s="622" t="s">
        <v>755</v>
      </c>
      <c r="C20" s="616">
        <v>0</v>
      </c>
      <c r="D20" s="616">
        <v>0</v>
      </c>
      <c r="E20" s="616">
        <v>0</v>
      </c>
      <c r="F20" s="616">
        <v>0</v>
      </c>
      <c r="G20" s="616">
        <v>0</v>
      </c>
      <c r="H20" s="616">
        <v>0</v>
      </c>
      <c r="I20" s="616">
        <v>0</v>
      </c>
      <c r="J20" s="616">
        <v>0</v>
      </c>
      <c r="K20" s="616">
        <v>0</v>
      </c>
      <c r="L20" s="616">
        <v>0</v>
      </c>
      <c r="M20" s="616">
        <v>0</v>
      </c>
      <c r="N20" s="616">
        <v>0</v>
      </c>
      <c r="O20" s="616">
        <v>0</v>
      </c>
      <c r="P20" s="617">
        <v>0</v>
      </c>
      <c r="Q20" s="617">
        <v>0</v>
      </c>
      <c r="R20" s="617">
        <v>0</v>
      </c>
      <c r="S20" s="616">
        <v>0</v>
      </c>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row>
    <row r="21" spans="1:46">
      <c r="P21" s="623"/>
      <c r="Q21" s="624"/>
    </row>
    <row r="22" spans="1:46">
      <c r="P22" s="625"/>
    </row>
    <row r="23" spans="1:46">
      <c r="P23" s="625"/>
      <c r="Q23" s="626"/>
    </row>
    <row r="24" spans="1:46">
      <c r="P24" s="627"/>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30" activePane="bottomRight" state="frozen"/>
      <selection activeCell="B9" sqref="B9"/>
      <selection pane="topRight" activeCell="B9" sqref="B9"/>
      <selection pane="bottomLeft" activeCell="B9" sqref="B9"/>
      <selection pane="bottomRight" activeCell="B3" sqref="B3"/>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30</v>
      </c>
      <c r="B1" s="4" t="str">
        <f>'Info '!C2</f>
        <v>Terabank</v>
      </c>
    </row>
    <row r="2" spans="1:8">
      <c r="A2" s="2" t="s">
        <v>31</v>
      </c>
      <c r="B2" s="340">
        <v>44926</v>
      </c>
    </row>
    <row r="3" spans="1:8">
      <c r="A3" s="2"/>
    </row>
    <row r="4" spans="1:8" ht="15" thickBot="1">
      <c r="A4" s="3" t="s">
        <v>32</v>
      </c>
      <c r="B4" s="13" t="s">
        <v>33</v>
      </c>
      <c r="C4" s="3"/>
      <c r="D4" s="14"/>
      <c r="E4" s="14"/>
      <c r="F4" s="15"/>
      <c r="G4" s="15"/>
      <c r="H4" s="16" t="s">
        <v>73</v>
      </c>
    </row>
    <row r="5" spans="1:8">
      <c r="A5" s="17"/>
      <c r="B5" s="18"/>
      <c r="C5" s="633" t="s">
        <v>68</v>
      </c>
      <c r="D5" s="634"/>
      <c r="E5" s="635"/>
      <c r="F5" s="633" t="s">
        <v>72</v>
      </c>
      <c r="G5" s="634"/>
      <c r="H5" s="636"/>
    </row>
    <row r="6" spans="1:8">
      <c r="A6" s="19" t="s">
        <v>6</v>
      </c>
      <c r="B6" s="20" t="s">
        <v>34</v>
      </c>
      <c r="C6" s="21" t="s">
        <v>69</v>
      </c>
      <c r="D6" s="21" t="s">
        <v>70</v>
      </c>
      <c r="E6" s="21" t="s">
        <v>71</v>
      </c>
      <c r="F6" s="21" t="s">
        <v>69</v>
      </c>
      <c r="G6" s="21" t="s">
        <v>70</v>
      </c>
      <c r="H6" s="22" t="s">
        <v>71</v>
      </c>
    </row>
    <row r="7" spans="1:8" ht="15.75">
      <c r="A7" s="19">
        <v>1</v>
      </c>
      <c r="B7" s="23" t="s">
        <v>35</v>
      </c>
      <c r="C7" s="460">
        <v>16253544.479909834</v>
      </c>
      <c r="D7" s="460">
        <v>22702061.639999989</v>
      </c>
      <c r="E7" s="461">
        <f>C7+D7</f>
        <v>38955606.119909823</v>
      </c>
      <c r="F7" s="460">
        <v>13973379.049999995</v>
      </c>
      <c r="G7" s="460">
        <v>20310312.34</v>
      </c>
      <c r="H7" s="462">
        <f>F7+G7</f>
        <v>34283691.389999993</v>
      </c>
    </row>
    <row r="8" spans="1:8" ht="15.75">
      <c r="A8" s="19">
        <v>2</v>
      </c>
      <c r="B8" s="23" t="s">
        <v>36</v>
      </c>
      <c r="C8" s="460">
        <v>28611382.07</v>
      </c>
      <c r="D8" s="460">
        <v>118771276.41</v>
      </c>
      <c r="E8" s="461">
        <f t="shared" ref="E8:E20" si="0">C8+D8</f>
        <v>147382658.47999999</v>
      </c>
      <c r="F8" s="460">
        <v>21270443.460000001</v>
      </c>
      <c r="G8" s="460">
        <v>148013878.81999999</v>
      </c>
      <c r="H8" s="462">
        <f t="shared" ref="H8:H40" si="1">F8+G8</f>
        <v>169284322.28</v>
      </c>
    </row>
    <row r="9" spans="1:8" ht="15.75">
      <c r="A9" s="19">
        <v>3</v>
      </c>
      <c r="B9" s="23" t="s">
        <v>37</v>
      </c>
      <c r="C9" s="460">
        <v>767492.68000000017</v>
      </c>
      <c r="D9" s="460">
        <v>58416142.509999998</v>
      </c>
      <c r="E9" s="461">
        <f t="shared" si="0"/>
        <v>59183635.189999998</v>
      </c>
      <c r="F9" s="460">
        <v>181621.38</v>
      </c>
      <c r="G9" s="460">
        <v>27589534.109999992</v>
      </c>
      <c r="H9" s="462">
        <f t="shared" si="1"/>
        <v>27771155.489999991</v>
      </c>
    </row>
    <row r="10" spans="1:8" ht="15.75">
      <c r="A10" s="19">
        <v>4</v>
      </c>
      <c r="B10" s="23" t="s">
        <v>38</v>
      </c>
      <c r="C10" s="460">
        <v>0</v>
      </c>
      <c r="D10" s="460">
        <v>0</v>
      </c>
      <c r="E10" s="460">
        <v>0</v>
      </c>
      <c r="F10" s="460">
        <v>0</v>
      </c>
      <c r="G10" s="460">
        <v>0</v>
      </c>
      <c r="H10" s="462">
        <f t="shared" si="1"/>
        <v>0</v>
      </c>
    </row>
    <row r="11" spans="1:8" ht="15.75">
      <c r="A11" s="19">
        <v>5</v>
      </c>
      <c r="B11" s="23" t="s">
        <v>39</v>
      </c>
      <c r="C11" s="460">
        <v>155888800.59999999</v>
      </c>
      <c r="D11" s="460">
        <v>0</v>
      </c>
      <c r="E11" s="461">
        <f t="shared" si="0"/>
        <v>155888800.59999999</v>
      </c>
      <c r="F11" s="460">
        <v>125268448.30000001</v>
      </c>
      <c r="G11" s="460">
        <v>0</v>
      </c>
      <c r="H11" s="462">
        <f t="shared" si="1"/>
        <v>125268448.30000001</v>
      </c>
    </row>
    <row r="12" spans="1:8" ht="15.75">
      <c r="A12" s="19">
        <v>6.1</v>
      </c>
      <c r="B12" s="24" t="s">
        <v>40</v>
      </c>
      <c r="C12" s="460">
        <v>554958146.19999659</v>
      </c>
      <c r="D12" s="460">
        <v>519181419.86999935</v>
      </c>
      <c r="E12" s="461">
        <f t="shared" si="0"/>
        <v>1074139566.0699959</v>
      </c>
      <c r="F12" s="460">
        <v>439375169.17000103</v>
      </c>
      <c r="G12" s="460">
        <v>533363177.46999985</v>
      </c>
      <c r="H12" s="462">
        <f t="shared" si="1"/>
        <v>972738346.64000082</v>
      </c>
    </row>
    <row r="13" spans="1:8" ht="15.75">
      <c r="A13" s="19">
        <v>6.2</v>
      </c>
      <c r="B13" s="24" t="s">
        <v>41</v>
      </c>
      <c r="C13" s="460">
        <v>21548938.239999797</v>
      </c>
      <c r="D13" s="460">
        <v>23356609.280000005</v>
      </c>
      <c r="E13" s="461">
        <f t="shared" si="0"/>
        <v>44905547.519999802</v>
      </c>
      <c r="F13" s="460">
        <v>17954998.750000238</v>
      </c>
      <c r="G13" s="460">
        <v>31143445.489999987</v>
      </c>
      <c r="H13" s="462">
        <f t="shared" si="1"/>
        <v>49098444.240000226</v>
      </c>
    </row>
    <row r="14" spans="1:8" ht="15.75">
      <c r="A14" s="19">
        <v>6</v>
      </c>
      <c r="B14" s="23" t="s">
        <v>42</v>
      </c>
      <c r="C14" s="461">
        <f>C12-C13</f>
        <v>533409207.95999682</v>
      </c>
      <c r="D14" s="461">
        <f>D12-D13</f>
        <v>495824810.58999932</v>
      </c>
      <c r="E14" s="461">
        <f t="shared" si="0"/>
        <v>1029234018.5499961</v>
      </c>
      <c r="F14" s="461">
        <f>F12-F13</f>
        <v>421420170.42000079</v>
      </c>
      <c r="G14" s="461">
        <f>G12-G13</f>
        <v>502219731.97999984</v>
      </c>
      <c r="H14" s="462">
        <f t="shared" si="1"/>
        <v>923639902.40000057</v>
      </c>
    </row>
    <row r="15" spans="1:8" ht="15.75">
      <c r="A15" s="19">
        <v>7</v>
      </c>
      <c r="B15" s="23" t="s">
        <v>43</v>
      </c>
      <c r="C15" s="460">
        <v>7652410.3199999379</v>
      </c>
      <c r="D15" s="460">
        <v>3484839.5599999982</v>
      </c>
      <c r="E15" s="461">
        <f t="shared" si="0"/>
        <v>11137249.879999936</v>
      </c>
      <c r="F15" s="460">
        <v>6174846.1899999781</v>
      </c>
      <c r="G15" s="460">
        <v>6772223.1499999966</v>
      </c>
      <c r="H15" s="462">
        <f t="shared" si="1"/>
        <v>12947069.339999974</v>
      </c>
    </row>
    <row r="16" spans="1:8" ht="15.75">
      <c r="A16" s="19">
        <v>8</v>
      </c>
      <c r="B16" s="23" t="s">
        <v>199</v>
      </c>
      <c r="C16" s="460">
        <v>5126924.3300000019</v>
      </c>
      <c r="D16" s="460">
        <v>0</v>
      </c>
      <c r="E16" s="461">
        <f t="shared" si="0"/>
        <v>5126924.3300000019</v>
      </c>
      <c r="F16" s="460">
        <v>3324611.5599999987</v>
      </c>
      <c r="G16" s="460">
        <v>0</v>
      </c>
      <c r="H16" s="462">
        <f t="shared" si="1"/>
        <v>3324611.5599999987</v>
      </c>
    </row>
    <row r="17" spans="1:8" ht="15.75">
      <c r="A17" s="19">
        <v>9</v>
      </c>
      <c r="B17" s="23" t="s">
        <v>44</v>
      </c>
      <c r="C17" s="460">
        <v>0</v>
      </c>
      <c r="D17" s="460">
        <v>0</v>
      </c>
      <c r="E17" s="461">
        <f t="shared" si="0"/>
        <v>0</v>
      </c>
      <c r="F17" s="460">
        <v>0</v>
      </c>
      <c r="G17" s="460">
        <v>0</v>
      </c>
      <c r="H17" s="462">
        <f t="shared" si="1"/>
        <v>0</v>
      </c>
    </row>
    <row r="18" spans="1:8" ht="15.75">
      <c r="A18" s="19">
        <v>10</v>
      </c>
      <c r="B18" s="23" t="s">
        <v>45</v>
      </c>
      <c r="C18" s="460">
        <v>47013183.240000017</v>
      </c>
      <c r="D18" s="460">
        <v>0</v>
      </c>
      <c r="E18" s="461">
        <f t="shared" si="0"/>
        <v>47013183.240000017</v>
      </c>
      <c r="F18" s="460">
        <v>46782317.159999982</v>
      </c>
      <c r="G18" s="460">
        <v>0</v>
      </c>
      <c r="H18" s="462">
        <f t="shared" si="1"/>
        <v>46782317.159999982</v>
      </c>
    </row>
    <row r="19" spans="1:8" ht="15.75">
      <c r="A19" s="19">
        <v>11</v>
      </c>
      <c r="B19" s="23" t="s">
        <v>46</v>
      </c>
      <c r="C19" s="460">
        <v>8851239.5933999997</v>
      </c>
      <c r="D19" s="460">
        <v>955043.57</v>
      </c>
      <c r="E19" s="461">
        <f t="shared" si="0"/>
        <v>9806283.1634</v>
      </c>
      <c r="F19" s="460">
        <v>6761073.2130000005</v>
      </c>
      <c r="G19" s="460">
        <v>1238514.7999999998</v>
      </c>
      <c r="H19" s="462">
        <f t="shared" si="1"/>
        <v>7999588.0130000003</v>
      </c>
    </row>
    <row r="20" spans="1:8" ht="15.75">
      <c r="A20" s="19">
        <v>12</v>
      </c>
      <c r="B20" s="26" t="s">
        <v>47</v>
      </c>
      <c r="C20" s="461">
        <f>SUM(C7:C11)+SUM(C14:C19)</f>
        <v>803574185.27330661</v>
      </c>
      <c r="D20" s="461">
        <f>SUM(D7:D11)+SUM(D14:D19)</f>
        <v>700154174.27999926</v>
      </c>
      <c r="E20" s="461">
        <f t="shared" si="0"/>
        <v>1503728359.5533059</v>
      </c>
      <c r="F20" s="461">
        <f>SUM(F7:F11)+SUM(F14:F19)</f>
        <v>645156910.73300076</v>
      </c>
      <c r="G20" s="461">
        <f>SUM(G7:G11)+SUM(G14:G19)</f>
        <v>706144195.19999981</v>
      </c>
      <c r="H20" s="462">
        <f t="shared" si="1"/>
        <v>1351301105.9330006</v>
      </c>
    </row>
    <row r="21" spans="1:8" ht="15.75">
      <c r="A21" s="19"/>
      <c r="B21" s="20" t="s">
        <v>48</v>
      </c>
      <c r="C21" s="460"/>
      <c r="D21" s="460"/>
      <c r="E21" s="463"/>
      <c r="F21" s="460"/>
      <c r="G21" s="460"/>
      <c r="H21" s="464"/>
    </row>
    <row r="22" spans="1:8" ht="15.75">
      <c r="A22" s="19">
        <v>13</v>
      </c>
      <c r="B22" s="23" t="s">
        <v>49</v>
      </c>
      <c r="C22" s="460">
        <v>2493.98</v>
      </c>
      <c r="D22" s="460">
        <v>50957.53</v>
      </c>
      <c r="E22" s="461">
        <f>C22+D22</f>
        <v>53451.51</v>
      </c>
      <c r="F22" s="460">
        <v>2571.98</v>
      </c>
      <c r="G22" s="460">
        <v>11272035.07</v>
      </c>
      <c r="H22" s="462">
        <f t="shared" si="1"/>
        <v>11274607.050000001</v>
      </c>
    </row>
    <row r="23" spans="1:8" ht="15.75">
      <c r="A23" s="19">
        <v>14</v>
      </c>
      <c r="B23" s="23" t="s">
        <v>50</v>
      </c>
      <c r="C23" s="460">
        <v>129146492.51000002</v>
      </c>
      <c r="D23" s="460">
        <v>112977011.75002363</v>
      </c>
      <c r="E23" s="461">
        <f t="shared" ref="E23:E40" si="2">C23+D23</f>
        <v>242123504.26002365</v>
      </c>
      <c r="F23" s="460">
        <v>73118260.510000005</v>
      </c>
      <c r="G23" s="460">
        <v>160457853.31003541</v>
      </c>
      <c r="H23" s="462">
        <f t="shared" si="1"/>
        <v>233576113.8200354</v>
      </c>
    </row>
    <row r="24" spans="1:8" ht="15.75">
      <c r="A24" s="19">
        <v>15</v>
      </c>
      <c r="B24" s="23" t="s">
        <v>51</v>
      </c>
      <c r="C24" s="460">
        <v>103169052.22999996</v>
      </c>
      <c r="D24" s="460">
        <v>125405203.69999991</v>
      </c>
      <c r="E24" s="461">
        <f t="shared" si="2"/>
        <v>228574255.92999989</v>
      </c>
      <c r="F24" s="460">
        <v>82697277.729999974</v>
      </c>
      <c r="G24" s="460">
        <v>169586896.36000013</v>
      </c>
      <c r="H24" s="462">
        <f t="shared" si="1"/>
        <v>252284174.09000009</v>
      </c>
    </row>
    <row r="25" spans="1:8" ht="15.75">
      <c r="A25" s="19">
        <v>16</v>
      </c>
      <c r="B25" s="23" t="s">
        <v>52</v>
      </c>
      <c r="C25" s="460">
        <v>187947545.29999995</v>
      </c>
      <c r="D25" s="460">
        <v>293347395.56999981</v>
      </c>
      <c r="E25" s="461">
        <f t="shared" si="2"/>
        <v>481294940.86999977</v>
      </c>
      <c r="F25" s="460">
        <v>149054762.73999998</v>
      </c>
      <c r="G25" s="460">
        <v>249385577.38999927</v>
      </c>
      <c r="H25" s="462">
        <f t="shared" si="1"/>
        <v>398440340.12999928</v>
      </c>
    </row>
    <row r="26" spans="1:8" ht="15.75">
      <c r="A26" s="19">
        <v>17</v>
      </c>
      <c r="B26" s="23" t="s">
        <v>53</v>
      </c>
      <c r="C26" s="460">
        <v>0</v>
      </c>
      <c r="D26" s="460">
        <v>17563000</v>
      </c>
      <c r="E26" s="461">
        <f t="shared" si="2"/>
        <v>17563000</v>
      </c>
      <c r="F26" s="460">
        <v>0</v>
      </c>
      <c r="G26" s="460">
        <v>0</v>
      </c>
      <c r="H26" s="462">
        <f t="shared" si="1"/>
        <v>0</v>
      </c>
    </row>
    <row r="27" spans="1:8" ht="15.75">
      <c r="A27" s="19">
        <v>18</v>
      </c>
      <c r="B27" s="23" t="s">
        <v>54</v>
      </c>
      <c r="C27" s="460">
        <v>176611000</v>
      </c>
      <c r="D27" s="460">
        <v>76839566.030000001</v>
      </c>
      <c r="E27" s="461">
        <f t="shared" si="2"/>
        <v>253450566.03</v>
      </c>
      <c r="F27" s="460">
        <v>163722000</v>
      </c>
      <c r="G27" s="460">
        <v>47763840</v>
      </c>
      <c r="H27" s="462">
        <f t="shared" si="1"/>
        <v>211485840</v>
      </c>
    </row>
    <row r="28" spans="1:8" ht="15.75">
      <c r="A28" s="19">
        <v>19</v>
      </c>
      <c r="B28" s="23" t="s">
        <v>55</v>
      </c>
      <c r="C28" s="460">
        <v>4407090.6900000032</v>
      </c>
      <c r="D28" s="460">
        <v>2592807.7699999986</v>
      </c>
      <c r="E28" s="461">
        <f t="shared" si="2"/>
        <v>6999898.4600000018</v>
      </c>
      <c r="F28" s="460">
        <v>3161545.46</v>
      </c>
      <c r="G28" s="460">
        <v>2400452.8300000024</v>
      </c>
      <c r="H28" s="462">
        <f t="shared" si="1"/>
        <v>5561998.2900000028</v>
      </c>
    </row>
    <row r="29" spans="1:8" ht="15.75">
      <c r="A29" s="19">
        <v>20</v>
      </c>
      <c r="B29" s="23" t="s">
        <v>56</v>
      </c>
      <c r="C29" s="460">
        <v>20171382.580000009</v>
      </c>
      <c r="D29" s="460">
        <v>12446487.550000003</v>
      </c>
      <c r="E29" s="461">
        <f t="shared" si="2"/>
        <v>32617870.13000001</v>
      </c>
      <c r="F29" s="460">
        <v>13875748.120000003</v>
      </c>
      <c r="G29" s="460">
        <v>11472221.060000001</v>
      </c>
      <c r="H29" s="462">
        <f t="shared" si="1"/>
        <v>25347969.180000003</v>
      </c>
    </row>
    <row r="30" spans="1:8" ht="15.75">
      <c r="A30" s="19">
        <v>21</v>
      </c>
      <c r="B30" s="23" t="s">
        <v>57</v>
      </c>
      <c r="C30" s="460">
        <v>0</v>
      </c>
      <c r="D30" s="460">
        <v>57692053.310000002</v>
      </c>
      <c r="E30" s="461">
        <f t="shared" si="2"/>
        <v>57692053.310000002</v>
      </c>
      <c r="F30" s="460">
        <v>0</v>
      </c>
      <c r="G30" s="460">
        <v>57830969.719999999</v>
      </c>
      <c r="H30" s="462">
        <f t="shared" si="1"/>
        <v>57830969.719999999</v>
      </c>
    </row>
    <row r="31" spans="1:8" ht="15.75">
      <c r="A31" s="19">
        <v>22</v>
      </c>
      <c r="B31" s="26" t="s">
        <v>58</v>
      </c>
      <c r="C31" s="461">
        <f>SUM(C22:C30)</f>
        <v>621455057.29000008</v>
      </c>
      <c r="D31" s="461">
        <f>SUM(D22:D30)</f>
        <v>698914483.21002316</v>
      </c>
      <c r="E31" s="461">
        <f>C31+D31</f>
        <v>1320369540.5000234</v>
      </c>
      <c r="F31" s="461">
        <f>SUM(F22:F30)</f>
        <v>485632166.5399999</v>
      </c>
      <c r="G31" s="461">
        <f>SUM(G22:G30)</f>
        <v>710169845.74003482</v>
      </c>
      <c r="H31" s="462">
        <f t="shared" si="1"/>
        <v>1195802012.2800348</v>
      </c>
    </row>
    <row r="32" spans="1:8" ht="15.75">
      <c r="A32" s="19"/>
      <c r="B32" s="20" t="s">
        <v>59</v>
      </c>
      <c r="C32" s="460"/>
      <c r="D32" s="460"/>
      <c r="E32" s="460"/>
      <c r="F32" s="460"/>
      <c r="G32" s="460"/>
      <c r="H32" s="464"/>
    </row>
    <row r="33" spans="1:8" ht="15.75">
      <c r="A33" s="19">
        <v>23</v>
      </c>
      <c r="B33" s="23" t="s">
        <v>60</v>
      </c>
      <c r="C33" s="460">
        <v>121372000</v>
      </c>
      <c r="D33" s="460">
        <v>0</v>
      </c>
      <c r="E33" s="461">
        <f t="shared" si="2"/>
        <v>121372000</v>
      </c>
      <c r="F33" s="460">
        <v>121372000</v>
      </c>
      <c r="G33" s="460">
        <v>0</v>
      </c>
      <c r="H33" s="462">
        <f t="shared" si="1"/>
        <v>121372000</v>
      </c>
    </row>
    <row r="34" spans="1:8" ht="15.75">
      <c r="A34" s="19">
        <v>24</v>
      </c>
      <c r="B34" s="23" t="s">
        <v>61</v>
      </c>
      <c r="C34" s="460">
        <v>0</v>
      </c>
      <c r="D34" s="460">
        <v>0</v>
      </c>
      <c r="E34" s="461">
        <f t="shared" si="2"/>
        <v>0</v>
      </c>
      <c r="F34" s="460">
        <v>0</v>
      </c>
      <c r="G34" s="460">
        <v>0</v>
      </c>
      <c r="H34" s="462">
        <f t="shared" si="1"/>
        <v>0</v>
      </c>
    </row>
    <row r="35" spans="1:8" ht="15.75">
      <c r="A35" s="19">
        <v>25</v>
      </c>
      <c r="B35" s="25" t="s">
        <v>62</v>
      </c>
      <c r="C35" s="460">
        <v>0</v>
      </c>
      <c r="D35" s="460">
        <v>0</v>
      </c>
      <c r="E35" s="461">
        <f t="shared" si="2"/>
        <v>0</v>
      </c>
      <c r="F35" s="460">
        <v>0</v>
      </c>
      <c r="G35" s="460">
        <v>0</v>
      </c>
      <c r="H35" s="462">
        <f t="shared" si="1"/>
        <v>0</v>
      </c>
    </row>
    <row r="36" spans="1:8" ht="15.75">
      <c r="A36" s="19">
        <v>26</v>
      </c>
      <c r="B36" s="23" t="s">
        <v>63</v>
      </c>
      <c r="C36" s="460">
        <v>0</v>
      </c>
      <c r="D36" s="460">
        <v>0</v>
      </c>
      <c r="E36" s="461">
        <f t="shared" si="2"/>
        <v>0</v>
      </c>
      <c r="F36" s="460">
        <v>0</v>
      </c>
      <c r="G36" s="460">
        <v>0</v>
      </c>
      <c r="H36" s="462">
        <f t="shared" si="1"/>
        <v>0</v>
      </c>
    </row>
    <row r="37" spans="1:8" ht="15.75">
      <c r="A37" s="19">
        <v>27</v>
      </c>
      <c r="B37" s="23" t="s">
        <v>64</v>
      </c>
      <c r="C37" s="460">
        <v>0</v>
      </c>
      <c r="D37" s="460">
        <v>0</v>
      </c>
      <c r="E37" s="461">
        <f t="shared" si="2"/>
        <v>0</v>
      </c>
      <c r="F37" s="460">
        <v>0</v>
      </c>
      <c r="G37" s="460">
        <v>0</v>
      </c>
      <c r="H37" s="462">
        <f t="shared" si="1"/>
        <v>0</v>
      </c>
    </row>
    <row r="38" spans="1:8" ht="15.75">
      <c r="A38" s="19">
        <v>28</v>
      </c>
      <c r="B38" s="23" t="s">
        <v>65</v>
      </c>
      <c r="C38" s="460">
        <v>61986819.089999996</v>
      </c>
      <c r="D38" s="460">
        <v>0</v>
      </c>
      <c r="E38" s="461">
        <f t="shared" si="2"/>
        <v>61986819.089999996</v>
      </c>
      <c r="F38" s="460">
        <v>34127093.610000037</v>
      </c>
      <c r="G38" s="460">
        <v>0</v>
      </c>
      <c r="H38" s="462">
        <f t="shared" si="1"/>
        <v>34127093.610000037</v>
      </c>
    </row>
    <row r="39" spans="1:8" ht="15.75">
      <c r="A39" s="19">
        <v>29</v>
      </c>
      <c r="B39" s="23" t="s">
        <v>66</v>
      </c>
      <c r="C39" s="460">
        <v>0</v>
      </c>
      <c r="D39" s="460">
        <v>0</v>
      </c>
      <c r="E39" s="461">
        <f t="shared" si="2"/>
        <v>0</v>
      </c>
      <c r="F39" s="460">
        <v>0</v>
      </c>
      <c r="G39" s="460">
        <v>0</v>
      </c>
      <c r="H39" s="462">
        <f t="shared" si="1"/>
        <v>0</v>
      </c>
    </row>
    <row r="40" spans="1:8" ht="15.75">
      <c r="A40" s="19">
        <v>30</v>
      </c>
      <c r="B40" s="213" t="s">
        <v>266</v>
      </c>
      <c r="C40" s="460">
        <v>183358819.09</v>
      </c>
      <c r="D40" s="460">
        <v>0</v>
      </c>
      <c r="E40" s="461">
        <f t="shared" si="2"/>
        <v>183358819.09</v>
      </c>
      <c r="F40" s="460">
        <v>155499093.61000004</v>
      </c>
      <c r="G40" s="460">
        <v>0</v>
      </c>
      <c r="H40" s="462">
        <f t="shared" si="1"/>
        <v>155499093.61000004</v>
      </c>
    </row>
    <row r="41" spans="1:8" ht="16.5" thickBot="1">
      <c r="A41" s="27">
        <v>31</v>
      </c>
      <c r="B41" s="28" t="s">
        <v>67</v>
      </c>
      <c r="C41" s="465">
        <f>C31+C40</f>
        <v>804813876.38000011</v>
      </c>
      <c r="D41" s="465">
        <f>D31+D40</f>
        <v>698914483.21002316</v>
      </c>
      <c r="E41" s="465">
        <f>C41+D41</f>
        <v>1503728359.5900233</v>
      </c>
      <c r="F41" s="465">
        <f>F31+F40</f>
        <v>641131260.14999998</v>
      </c>
      <c r="G41" s="465">
        <f>G31+G40</f>
        <v>710169845.74003482</v>
      </c>
      <c r="H41" s="466">
        <f>F41+G41</f>
        <v>1351301105.8900347</v>
      </c>
    </row>
    <row r="43" spans="1:8">
      <c r="B43" s="2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56" activePane="bottomRight" state="frozen"/>
      <selection activeCell="B9" sqref="B9"/>
      <selection pane="topRight" activeCell="B9" sqref="B9"/>
      <selection pane="bottomLeft" activeCell="B9" sqref="B9"/>
      <selection pane="bottomRight" activeCell="G8" sqref="G8"/>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30</v>
      </c>
      <c r="B1" s="3" t="str">
        <f>'Info '!C2</f>
        <v>Terabank</v>
      </c>
      <c r="C1" s="3">
        <f>'Info '!D2</f>
        <v>0</v>
      </c>
    </row>
    <row r="2" spans="1:8">
      <c r="A2" s="2" t="s">
        <v>31</v>
      </c>
      <c r="B2" s="3"/>
      <c r="C2" s="340">
        <f>'2.RC'!B2</f>
        <v>44926</v>
      </c>
    </row>
    <row r="3" spans="1:8">
      <c r="A3" s="2"/>
      <c r="B3" s="3"/>
      <c r="C3" s="3"/>
    </row>
    <row r="4" spans="1:8" ht="13.5" thickBot="1">
      <c r="A4" s="3" t="s">
        <v>195</v>
      </c>
      <c r="B4" s="176" t="s">
        <v>22</v>
      </c>
      <c r="C4" s="3"/>
      <c r="D4" s="14"/>
      <c r="E4" s="14"/>
      <c r="F4" s="15"/>
      <c r="G4" s="15"/>
      <c r="H4" s="31" t="s">
        <v>73</v>
      </c>
    </row>
    <row r="5" spans="1:8">
      <c r="A5" s="32" t="s">
        <v>6</v>
      </c>
      <c r="B5" s="33"/>
      <c r="C5" s="633" t="s">
        <v>68</v>
      </c>
      <c r="D5" s="634"/>
      <c r="E5" s="635"/>
      <c r="F5" s="633" t="s">
        <v>72</v>
      </c>
      <c r="G5" s="634"/>
      <c r="H5" s="636"/>
    </row>
    <row r="6" spans="1:8">
      <c r="A6" s="34" t="s">
        <v>6</v>
      </c>
      <c r="B6" s="35"/>
      <c r="C6" s="21" t="s">
        <v>69</v>
      </c>
      <c r="D6" s="21" t="s">
        <v>70</v>
      </c>
      <c r="E6" s="21" t="s">
        <v>71</v>
      </c>
      <c r="F6" s="21" t="s">
        <v>69</v>
      </c>
      <c r="G6" s="21" t="s">
        <v>70</v>
      </c>
      <c r="H6" s="22" t="s">
        <v>71</v>
      </c>
    </row>
    <row r="7" spans="1:8">
      <c r="A7" s="19"/>
      <c r="B7" s="176" t="s">
        <v>194</v>
      </c>
      <c r="C7" s="36"/>
      <c r="D7" s="36"/>
      <c r="E7" s="36"/>
      <c r="F7" s="36"/>
      <c r="G7" s="36"/>
      <c r="H7" s="37"/>
    </row>
    <row r="8" spans="1:8" ht="15">
      <c r="A8" s="19">
        <v>1</v>
      </c>
      <c r="B8" s="38" t="s">
        <v>193</v>
      </c>
      <c r="C8" s="467">
        <v>1950642.9400000002</v>
      </c>
      <c r="D8" s="467">
        <v>-39114.29</v>
      </c>
      <c r="E8" s="461">
        <f>C8+D8</f>
        <v>1911528.6500000001</v>
      </c>
      <c r="F8" s="467">
        <v>1347619.4</v>
      </c>
      <c r="G8" s="467">
        <v>-548893.2699999999</v>
      </c>
      <c r="H8" s="468">
        <f>F8+G8</f>
        <v>798726.13</v>
      </c>
    </row>
    <row r="9" spans="1:8" ht="15">
      <c r="A9" s="19">
        <v>2</v>
      </c>
      <c r="B9" s="38" t="s">
        <v>192</v>
      </c>
      <c r="C9" s="469">
        <f>SUM(C10:C18)</f>
        <v>76010782.210000008</v>
      </c>
      <c r="D9" s="469">
        <f>SUM(D10:D18)</f>
        <v>37326205.519999996</v>
      </c>
      <c r="E9" s="461">
        <f t="shared" ref="E9:E67" si="0">C9+D9</f>
        <v>113336987.73</v>
      </c>
      <c r="F9" s="469">
        <f>SUM(F10:F18)</f>
        <v>52160041.700000018</v>
      </c>
      <c r="G9" s="469">
        <f>SUM(G10:G18)</f>
        <v>40823464.850000009</v>
      </c>
      <c r="H9" s="468">
        <f t="shared" ref="H9:H67" si="1">F9+G9</f>
        <v>92983506.550000027</v>
      </c>
    </row>
    <row r="10" spans="1:8" ht="15">
      <c r="A10" s="19">
        <v>2.1</v>
      </c>
      <c r="B10" s="39" t="s">
        <v>191</v>
      </c>
      <c r="C10" s="467">
        <v>0</v>
      </c>
      <c r="D10" s="467">
        <v>0</v>
      </c>
      <c r="E10" s="461">
        <f t="shared" si="0"/>
        <v>0</v>
      </c>
      <c r="F10" s="467">
        <v>0</v>
      </c>
      <c r="G10" s="467">
        <v>0</v>
      </c>
      <c r="H10" s="468">
        <f t="shared" si="1"/>
        <v>0</v>
      </c>
    </row>
    <row r="11" spans="1:8" ht="15">
      <c r="A11" s="19">
        <v>2.2000000000000002</v>
      </c>
      <c r="B11" s="39" t="s">
        <v>190</v>
      </c>
      <c r="C11" s="467">
        <v>19167961.619999997</v>
      </c>
      <c r="D11" s="467">
        <v>12290235.810000001</v>
      </c>
      <c r="E11" s="461">
        <f t="shared" si="0"/>
        <v>31458197.43</v>
      </c>
      <c r="F11" s="467">
        <v>12076938.76</v>
      </c>
      <c r="G11" s="467">
        <v>14531626.450000003</v>
      </c>
      <c r="H11" s="468">
        <f t="shared" si="1"/>
        <v>26608565.210000001</v>
      </c>
    </row>
    <row r="12" spans="1:8" ht="15">
      <c r="A12" s="19">
        <v>2.2999999999999998</v>
      </c>
      <c r="B12" s="39" t="s">
        <v>189</v>
      </c>
      <c r="C12" s="467">
        <v>0</v>
      </c>
      <c r="D12" s="467">
        <v>1401419.19</v>
      </c>
      <c r="E12" s="461">
        <f t="shared" si="0"/>
        <v>1401419.19</v>
      </c>
      <c r="F12" s="467">
        <v>0</v>
      </c>
      <c r="G12" s="467">
        <v>1067796.4099999999</v>
      </c>
      <c r="H12" s="468">
        <f t="shared" si="1"/>
        <v>1067796.4099999999</v>
      </c>
    </row>
    <row r="13" spans="1:8" ht="15">
      <c r="A13" s="19">
        <v>2.4</v>
      </c>
      <c r="B13" s="39" t="s">
        <v>188</v>
      </c>
      <c r="C13" s="467">
        <v>1730338.65</v>
      </c>
      <c r="D13" s="467">
        <v>214758.05</v>
      </c>
      <c r="E13" s="461">
        <f t="shared" si="0"/>
        <v>1945096.7</v>
      </c>
      <c r="F13" s="467">
        <v>851340.30999999994</v>
      </c>
      <c r="G13" s="467">
        <v>151330.16</v>
      </c>
      <c r="H13" s="468">
        <f t="shared" si="1"/>
        <v>1002670.47</v>
      </c>
    </row>
    <row r="14" spans="1:8" ht="15">
      <c r="A14" s="19">
        <v>2.5</v>
      </c>
      <c r="B14" s="39" t="s">
        <v>187</v>
      </c>
      <c r="C14" s="467">
        <v>1316497.5099999998</v>
      </c>
      <c r="D14" s="467">
        <v>7605763.9900000002</v>
      </c>
      <c r="E14" s="461">
        <f t="shared" si="0"/>
        <v>8922261.5</v>
      </c>
      <c r="F14" s="467">
        <v>1018771.91</v>
      </c>
      <c r="G14" s="467">
        <v>6392957.6799999997</v>
      </c>
      <c r="H14" s="468">
        <f t="shared" si="1"/>
        <v>7411729.5899999999</v>
      </c>
    </row>
    <row r="15" spans="1:8" ht="15">
      <c r="A15" s="19">
        <v>2.6</v>
      </c>
      <c r="B15" s="39" t="s">
        <v>186</v>
      </c>
      <c r="C15" s="467">
        <v>50625.1</v>
      </c>
      <c r="D15" s="467">
        <v>20864.32</v>
      </c>
      <c r="E15" s="461">
        <f t="shared" si="0"/>
        <v>71489.42</v>
      </c>
      <c r="F15" s="467">
        <v>20934.5</v>
      </c>
      <c r="G15" s="467">
        <v>23661.37</v>
      </c>
      <c r="H15" s="468">
        <f t="shared" si="1"/>
        <v>44595.869999999995</v>
      </c>
    </row>
    <row r="16" spans="1:8" ht="15">
      <c r="A16" s="19">
        <v>2.7</v>
      </c>
      <c r="B16" s="39" t="s">
        <v>185</v>
      </c>
      <c r="C16" s="467">
        <v>148547.62</v>
      </c>
      <c r="D16" s="467">
        <v>0</v>
      </c>
      <c r="E16" s="461">
        <f t="shared" si="0"/>
        <v>148547.62</v>
      </c>
      <c r="F16" s="467">
        <v>9331.2900000000009</v>
      </c>
      <c r="G16" s="467">
        <v>0</v>
      </c>
      <c r="H16" s="468">
        <f t="shared" si="1"/>
        <v>9331.2900000000009</v>
      </c>
    </row>
    <row r="17" spans="1:8" ht="15">
      <c r="A17" s="19">
        <v>2.8</v>
      </c>
      <c r="B17" s="39" t="s">
        <v>184</v>
      </c>
      <c r="C17" s="467">
        <v>47583346.850000009</v>
      </c>
      <c r="D17" s="467">
        <v>14957925.540000001</v>
      </c>
      <c r="E17" s="461">
        <f t="shared" si="0"/>
        <v>62541272.390000008</v>
      </c>
      <c r="F17" s="467">
        <v>32698597.980000012</v>
      </c>
      <c r="G17" s="467">
        <v>17522407.120000001</v>
      </c>
      <c r="H17" s="468">
        <f t="shared" si="1"/>
        <v>50221005.100000009</v>
      </c>
    </row>
    <row r="18" spans="1:8" ht="15">
      <c r="A18" s="19">
        <v>2.9</v>
      </c>
      <c r="B18" s="39" t="s">
        <v>183</v>
      </c>
      <c r="C18" s="467">
        <v>6013464.8600000013</v>
      </c>
      <c r="D18" s="467">
        <v>835238.61999999988</v>
      </c>
      <c r="E18" s="461">
        <f t="shared" si="0"/>
        <v>6848703.4800000014</v>
      </c>
      <c r="F18" s="467">
        <v>5484126.9500000011</v>
      </c>
      <c r="G18" s="467">
        <v>1133685.6600000001</v>
      </c>
      <c r="H18" s="468">
        <f t="shared" si="1"/>
        <v>6617812.6100000013</v>
      </c>
    </row>
    <row r="19" spans="1:8" ht="15">
      <c r="A19" s="19">
        <v>3</v>
      </c>
      <c r="B19" s="38" t="s">
        <v>182</v>
      </c>
      <c r="C19" s="467">
        <v>1701939.4100000001</v>
      </c>
      <c r="D19" s="467">
        <v>1151873.5</v>
      </c>
      <c r="E19" s="461">
        <f t="shared" si="0"/>
        <v>2853812.91</v>
      </c>
      <c r="F19" s="467">
        <v>1226324.5599999996</v>
      </c>
      <c r="G19" s="467">
        <v>1712543.61</v>
      </c>
      <c r="H19" s="468">
        <f t="shared" si="1"/>
        <v>2938868.17</v>
      </c>
    </row>
    <row r="20" spans="1:8" ht="15">
      <c r="A20" s="19">
        <v>4</v>
      </c>
      <c r="B20" s="38" t="s">
        <v>181</v>
      </c>
      <c r="C20" s="467">
        <v>14762262.439999999</v>
      </c>
      <c r="D20" s="467">
        <v>0</v>
      </c>
      <c r="E20" s="461">
        <f t="shared" si="0"/>
        <v>14762262.439999999</v>
      </c>
      <c r="F20" s="467">
        <v>9605438.2800000012</v>
      </c>
      <c r="G20" s="467">
        <v>0</v>
      </c>
      <c r="H20" s="468">
        <f t="shared" si="1"/>
        <v>9605438.2800000012</v>
      </c>
    </row>
    <row r="21" spans="1:8" ht="15">
      <c r="A21" s="19">
        <v>5</v>
      </c>
      <c r="B21" s="38" t="s">
        <v>180</v>
      </c>
      <c r="C21" s="467">
        <v>1188884.6900000002</v>
      </c>
      <c r="D21" s="467">
        <v>362432.99</v>
      </c>
      <c r="E21" s="461">
        <f t="shared" si="0"/>
        <v>1551317.6800000002</v>
      </c>
      <c r="F21" s="467">
        <v>866363.75000000012</v>
      </c>
      <c r="G21" s="467">
        <v>484461.46</v>
      </c>
      <c r="H21" s="468">
        <f>F21+G21</f>
        <v>1350825.2100000002</v>
      </c>
    </row>
    <row r="22" spans="1:8" ht="15">
      <c r="A22" s="19">
        <v>6</v>
      </c>
      <c r="B22" s="40" t="s">
        <v>179</v>
      </c>
      <c r="C22" s="469">
        <f>C8+C9+C19+C20+C21</f>
        <v>95614511.689999998</v>
      </c>
      <c r="D22" s="469">
        <f>D8+D9+D19+D20+D21</f>
        <v>38801397.719999999</v>
      </c>
      <c r="E22" s="461">
        <f>C22+D22</f>
        <v>134415909.41</v>
      </c>
      <c r="F22" s="469">
        <f>F8+F9+F19+F20+F21</f>
        <v>65205787.69000002</v>
      </c>
      <c r="G22" s="469">
        <f>G8+G9+G19+G20+G21</f>
        <v>42471576.650000006</v>
      </c>
      <c r="H22" s="468">
        <f>F22+G22</f>
        <v>107677364.34000003</v>
      </c>
    </row>
    <row r="23" spans="1:8" ht="15">
      <c r="A23" s="19"/>
      <c r="B23" s="176" t="s">
        <v>178</v>
      </c>
      <c r="C23" s="467"/>
      <c r="D23" s="467"/>
      <c r="E23" s="460"/>
      <c r="F23" s="467"/>
      <c r="G23" s="467"/>
      <c r="H23" s="470"/>
    </row>
    <row r="24" spans="1:8" ht="15">
      <c r="A24" s="19">
        <v>7</v>
      </c>
      <c r="B24" s="38" t="s">
        <v>177</v>
      </c>
      <c r="C24" s="467">
        <v>13524874.160000002</v>
      </c>
      <c r="D24" s="467">
        <v>1941175.69</v>
      </c>
      <c r="E24" s="461">
        <f t="shared" si="0"/>
        <v>15466049.850000001</v>
      </c>
      <c r="F24" s="467">
        <v>7477466.7199999997</v>
      </c>
      <c r="G24" s="467">
        <v>3077734.98</v>
      </c>
      <c r="H24" s="468">
        <f t="shared" si="1"/>
        <v>10555201.699999999</v>
      </c>
    </row>
    <row r="25" spans="1:8" ht="15">
      <c r="A25" s="19">
        <v>8</v>
      </c>
      <c r="B25" s="38" t="s">
        <v>176</v>
      </c>
      <c r="C25" s="467">
        <v>18921616.82</v>
      </c>
      <c r="D25" s="467">
        <v>7566051.3100000005</v>
      </c>
      <c r="E25" s="461">
        <f t="shared" si="0"/>
        <v>26487668.130000003</v>
      </c>
      <c r="F25" s="467">
        <v>14822642.720000001</v>
      </c>
      <c r="G25" s="467">
        <v>9315302.3200000003</v>
      </c>
      <c r="H25" s="468">
        <f t="shared" si="1"/>
        <v>24137945.039999999</v>
      </c>
    </row>
    <row r="26" spans="1:8" ht="15">
      <c r="A26" s="19">
        <v>9</v>
      </c>
      <c r="B26" s="38" t="s">
        <v>175</v>
      </c>
      <c r="C26" s="467">
        <v>100387.66</v>
      </c>
      <c r="D26" s="467">
        <v>14441.98</v>
      </c>
      <c r="E26" s="461">
        <f t="shared" si="0"/>
        <v>114829.64</v>
      </c>
      <c r="F26" s="467">
        <v>11593.15</v>
      </c>
      <c r="G26" s="467">
        <v>73475.05</v>
      </c>
      <c r="H26" s="468">
        <f t="shared" si="1"/>
        <v>85068.2</v>
      </c>
    </row>
    <row r="27" spans="1:8" ht="15">
      <c r="A27" s="19">
        <v>10</v>
      </c>
      <c r="B27" s="38" t="s">
        <v>174</v>
      </c>
      <c r="C27" s="467">
        <v>0</v>
      </c>
      <c r="D27" s="467">
        <v>0</v>
      </c>
      <c r="E27" s="461">
        <f t="shared" si="0"/>
        <v>0</v>
      </c>
      <c r="F27" s="467">
        <v>0</v>
      </c>
      <c r="G27" s="467">
        <v>0</v>
      </c>
      <c r="H27" s="468">
        <f t="shared" si="1"/>
        <v>0</v>
      </c>
    </row>
    <row r="28" spans="1:8" ht="15">
      <c r="A28" s="19">
        <v>11</v>
      </c>
      <c r="B28" s="38" t="s">
        <v>173</v>
      </c>
      <c r="C28" s="467">
        <v>24587860.34</v>
      </c>
      <c r="D28" s="467">
        <v>6711863.2800000012</v>
      </c>
      <c r="E28" s="461">
        <f t="shared" si="0"/>
        <v>31299723.620000001</v>
      </c>
      <c r="F28" s="467">
        <v>15017144.300000001</v>
      </c>
      <c r="G28" s="467">
        <v>6942419.3700000001</v>
      </c>
      <c r="H28" s="468">
        <f t="shared" si="1"/>
        <v>21959563.670000002</v>
      </c>
    </row>
    <row r="29" spans="1:8" ht="15">
      <c r="A29" s="19">
        <v>12</v>
      </c>
      <c r="B29" s="38" t="s">
        <v>172</v>
      </c>
      <c r="C29" s="467">
        <v>0</v>
      </c>
      <c r="D29" s="467">
        <v>0</v>
      </c>
      <c r="E29" s="461">
        <f t="shared" si="0"/>
        <v>0</v>
      </c>
      <c r="F29" s="467">
        <v>0</v>
      </c>
      <c r="G29" s="467">
        <v>0</v>
      </c>
      <c r="H29" s="468">
        <f t="shared" si="1"/>
        <v>0</v>
      </c>
    </row>
    <row r="30" spans="1:8" ht="15">
      <c r="A30" s="19">
        <v>13</v>
      </c>
      <c r="B30" s="41" t="s">
        <v>171</v>
      </c>
      <c r="C30" s="469">
        <f>SUM(C24:C29)</f>
        <v>57134738.980000004</v>
      </c>
      <c r="D30" s="469">
        <f>SUM(D24:D29)</f>
        <v>16233532.260000002</v>
      </c>
      <c r="E30" s="461">
        <f t="shared" si="0"/>
        <v>73368271.24000001</v>
      </c>
      <c r="F30" s="469">
        <f>SUM(F24:F29)</f>
        <v>37328846.890000001</v>
      </c>
      <c r="G30" s="469">
        <f>SUM(G24:G29)</f>
        <v>19408931.720000003</v>
      </c>
      <c r="H30" s="468">
        <f t="shared" si="1"/>
        <v>56737778.609999999</v>
      </c>
    </row>
    <row r="31" spans="1:8" ht="15">
      <c r="A31" s="19">
        <v>14</v>
      </c>
      <c r="B31" s="41" t="s">
        <v>170</v>
      </c>
      <c r="C31" s="469">
        <f>C22-C30</f>
        <v>38479772.709999993</v>
      </c>
      <c r="D31" s="469">
        <f>D22-D30</f>
        <v>22567865.459999997</v>
      </c>
      <c r="E31" s="461">
        <f t="shared" si="0"/>
        <v>61047638.169999987</v>
      </c>
      <c r="F31" s="469">
        <f>F22-F30</f>
        <v>27876940.800000019</v>
      </c>
      <c r="G31" s="469">
        <f>G22-G30</f>
        <v>23062644.930000003</v>
      </c>
      <c r="H31" s="468">
        <f t="shared" si="1"/>
        <v>50939585.730000019</v>
      </c>
    </row>
    <row r="32" spans="1:8">
      <c r="A32" s="19"/>
      <c r="B32" s="42"/>
      <c r="C32" s="471"/>
      <c r="D32" s="471"/>
      <c r="E32" s="471"/>
      <c r="F32" s="471"/>
      <c r="G32" s="471"/>
      <c r="H32" s="472"/>
    </row>
    <row r="33" spans="1:8" ht="15">
      <c r="A33" s="19"/>
      <c r="B33" s="42" t="s">
        <v>169</v>
      </c>
      <c r="C33" s="467"/>
      <c r="D33" s="467"/>
      <c r="E33" s="460"/>
      <c r="F33" s="467"/>
      <c r="G33" s="467"/>
      <c r="H33" s="470"/>
    </row>
    <row r="34" spans="1:8" ht="15">
      <c r="A34" s="19">
        <v>15</v>
      </c>
      <c r="B34" s="43" t="s">
        <v>168</v>
      </c>
      <c r="C34" s="469">
        <f>C35-C36</f>
        <v>3228106.2299999977</v>
      </c>
      <c r="D34" s="469">
        <f>D35-D36</f>
        <v>1247190.5200000009</v>
      </c>
      <c r="E34" s="461">
        <f t="shared" si="0"/>
        <v>4475296.7499999981</v>
      </c>
      <c r="F34" s="469">
        <f>F35-F36</f>
        <v>2710383.3999999994</v>
      </c>
      <c r="G34" s="469">
        <f>G35-G36</f>
        <v>815034.14999999991</v>
      </c>
      <c r="H34" s="468">
        <f t="shared" si="1"/>
        <v>3525417.5499999993</v>
      </c>
    </row>
    <row r="35" spans="1:8" ht="15">
      <c r="A35" s="19">
        <v>15.1</v>
      </c>
      <c r="B35" s="39" t="s">
        <v>167</v>
      </c>
      <c r="C35" s="467">
        <v>5831220.7899999982</v>
      </c>
      <c r="D35" s="467">
        <v>2899777.540000001</v>
      </c>
      <c r="E35" s="461">
        <f t="shared" si="0"/>
        <v>8730998.3299999982</v>
      </c>
      <c r="F35" s="467">
        <v>4999286.6099999994</v>
      </c>
      <c r="G35" s="467">
        <v>2755732.21</v>
      </c>
      <c r="H35" s="468">
        <f t="shared" si="1"/>
        <v>7755018.8199999994</v>
      </c>
    </row>
    <row r="36" spans="1:8" ht="15">
      <c r="A36" s="19">
        <v>15.2</v>
      </c>
      <c r="B36" s="39" t="s">
        <v>166</v>
      </c>
      <c r="C36" s="467">
        <v>2603114.5600000005</v>
      </c>
      <c r="D36" s="467">
        <v>1652587.02</v>
      </c>
      <c r="E36" s="461">
        <f t="shared" si="0"/>
        <v>4255701.58</v>
      </c>
      <c r="F36" s="467">
        <v>2288903.21</v>
      </c>
      <c r="G36" s="467">
        <v>1940698.06</v>
      </c>
      <c r="H36" s="468">
        <f t="shared" si="1"/>
        <v>4229601.2699999996</v>
      </c>
    </row>
    <row r="37" spans="1:8" ht="15">
      <c r="A37" s="19">
        <v>16</v>
      </c>
      <c r="B37" s="38" t="s">
        <v>165</v>
      </c>
      <c r="C37" s="467">
        <v>0</v>
      </c>
      <c r="D37" s="467">
        <v>0</v>
      </c>
      <c r="E37" s="461">
        <f t="shared" si="0"/>
        <v>0</v>
      </c>
      <c r="F37" s="467">
        <v>0</v>
      </c>
      <c r="G37" s="467">
        <v>0</v>
      </c>
      <c r="H37" s="468">
        <f t="shared" si="1"/>
        <v>0</v>
      </c>
    </row>
    <row r="38" spans="1:8" ht="15">
      <c r="A38" s="19">
        <v>17</v>
      </c>
      <c r="B38" s="38" t="s">
        <v>164</v>
      </c>
      <c r="C38" s="467">
        <v>0</v>
      </c>
      <c r="D38" s="467">
        <v>0</v>
      </c>
      <c r="E38" s="461">
        <f t="shared" si="0"/>
        <v>0</v>
      </c>
      <c r="F38" s="467">
        <v>0</v>
      </c>
      <c r="G38" s="467">
        <v>0</v>
      </c>
      <c r="H38" s="468">
        <f t="shared" si="1"/>
        <v>0</v>
      </c>
    </row>
    <row r="39" spans="1:8" ht="15">
      <c r="A39" s="19">
        <v>18</v>
      </c>
      <c r="B39" s="38" t="s">
        <v>163</v>
      </c>
      <c r="C39" s="467">
        <v>0</v>
      </c>
      <c r="D39" s="467">
        <v>0</v>
      </c>
      <c r="E39" s="461">
        <f t="shared" si="0"/>
        <v>0</v>
      </c>
      <c r="F39" s="467">
        <v>0</v>
      </c>
      <c r="G39" s="467">
        <v>0</v>
      </c>
      <c r="H39" s="468">
        <f t="shared" si="1"/>
        <v>0</v>
      </c>
    </row>
    <row r="40" spans="1:8" ht="15">
      <c r="A40" s="19">
        <v>19</v>
      </c>
      <c r="B40" s="38" t="s">
        <v>162</v>
      </c>
      <c r="C40" s="467">
        <v>10870368.449999999</v>
      </c>
      <c r="D40" s="467">
        <v>0</v>
      </c>
      <c r="E40" s="461">
        <f t="shared" si="0"/>
        <v>10870368.449999999</v>
      </c>
      <c r="F40" s="467">
        <v>8757198.5200000051</v>
      </c>
      <c r="G40" s="467">
        <v>0</v>
      </c>
      <c r="H40" s="468">
        <f t="shared" si="1"/>
        <v>8757198.5200000051</v>
      </c>
    </row>
    <row r="41" spans="1:8" ht="15">
      <c r="A41" s="19">
        <v>20</v>
      </c>
      <c r="B41" s="38" t="s">
        <v>161</v>
      </c>
      <c r="C41" s="467">
        <v>-10373149.610000007</v>
      </c>
      <c r="D41" s="467">
        <v>0</v>
      </c>
      <c r="E41" s="461">
        <f t="shared" si="0"/>
        <v>-10373149.610000007</v>
      </c>
      <c r="F41" s="467">
        <v>-7663159.3999999985</v>
      </c>
      <c r="G41" s="467">
        <v>0</v>
      </c>
      <c r="H41" s="468">
        <f t="shared" si="1"/>
        <v>-7663159.3999999985</v>
      </c>
    </row>
    <row r="42" spans="1:8" ht="15">
      <c r="A42" s="19">
        <v>21</v>
      </c>
      <c r="B42" s="38" t="s">
        <v>160</v>
      </c>
      <c r="C42" s="467">
        <v>133205.08999999997</v>
      </c>
      <c r="D42" s="467">
        <v>0</v>
      </c>
      <c r="E42" s="461">
        <f t="shared" si="0"/>
        <v>133205.08999999997</v>
      </c>
      <c r="F42" s="467">
        <v>237425.81</v>
      </c>
      <c r="G42" s="467">
        <v>0</v>
      </c>
      <c r="H42" s="468">
        <f t="shared" si="1"/>
        <v>237425.81</v>
      </c>
    </row>
    <row r="43" spans="1:8" ht="15">
      <c r="A43" s="19">
        <v>22</v>
      </c>
      <c r="B43" s="38" t="s">
        <v>159</v>
      </c>
      <c r="C43" s="467">
        <v>0</v>
      </c>
      <c r="D43" s="467">
        <v>42562.38</v>
      </c>
      <c r="E43" s="461">
        <f t="shared" si="0"/>
        <v>42562.38</v>
      </c>
      <c r="F43" s="467">
        <v>418.4</v>
      </c>
      <c r="G43" s="467">
        <v>4220.25</v>
      </c>
      <c r="H43" s="468">
        <f t="shared" si="1"/>
        <v>4638.6499999999996</v>
      </c>
    </row>
    <row r="44" spans="1:8" ht="15">
      <c r="A44" s="19">
        <v>23</v>
      </c>
      <c r="B44" s="38" t="s">
        <v>158</v>
      </c>
      <c r="C44" s="467">
        <v>44273.77</v>
      </c>
      <c r="D44" s="467">
        <v>147879.99</v>
      </c>
      <c r="E44" s="461">
        <f t="shared" si="0"/>
        <v>192153.75999999998</v>
      </c>
      <c r="F44" s="467">
        <v>29230.680000000004</v>
      </c>
      <c r="G44" s="467">
        <v>71285.94</v>
      </c>
      <c r="H44" s="468">
        <f t="shared" si="1"/>
        <v>100516.62000000001</v>
      </c>
    </row>
    <row r="45" spans="1:8" ht="15">
      <c r="A45" s="19">
        <v>24</v>
      </c>
      <c r="B45" s="41" t="s">
        <v>273</v>
      </c>
      <c r="C45" s="469">
        <f>C34+C37+C38+C39+C40+C41+C42+C43+C44</f>
        <v>3902803.929999989</v>
      </c>
      <c r="D45" s="469">
        <f>D34+D37+D38+D39+D40+D41+D42+D43+D44</f>
        <v>1437632.8900000008</v>
      </c>
      <c r="E45" s="461">
        <f t="shared" si="0"/>
        <v>5340436.8199999901</v>
      </c>
      <c r="F45" s="469">
        <f>F34+F37+F38+F39+F40+F41+F42+F43+F44</f>
        <v>4071497.4100000071</v>
      </c>
      <c r="G45" s="469">
        <f>G34+G37+G38+G39+G40+G41+G42+G43+G44</f>
        <v>890540.33999999985</v>
      </c>
      <c r="H45" s="468">
        <f t="shared" si="1"/>
        <v>4962037.7500000075</v>
      </c>
    </row>
    <row r="46" spans="1:8">
      <c r="A46" s="19"/>
      <c r="B46" s="176" t="s">
        <v>157</v>
      </c>
      <c r="C46" s="467"/>
      <c r="D46" s="467"/>
      <c r="E46" s="467"/>
      <c r="F46" s="467"/>
      <c r="G46" s="467"/>
      <c r="H46" s="473"/>
    </row>
    <row r="47" spans="1:8" ht="15">
      <c r="A47" s="19">
        <v>25</v>
      </c>
      <c r="B47" s="38" t="s">
        <v>156</v>
      </c>
      <c r="C47" s="467">
        <v>1120208.48</v>
      </c>
      <c r="D47" s="467">
        <v>407622.88000000006</v>
      </c>
      <c r="E47" s="461">
        <f t="shared" si="0"/>
        <v>1527831.36</v>
      </c>
      <c r="F47" s="467">
        <v>879900.87</v>
      </c>
      <c r="G47" s="467">
        <v>488670.96999999991</v>
      </c>
      <c r="H47" s="468">
        <f t="shared" si="1"/>
        <v>1368571.8399999999</v>
      </c>
    </row>
    <row r="48" spans="1:8" ht="15">
      <c r="A48" s="19">
        <v>26</v>
      </c>
      <c r="B48" s="38" t="s">
        <v>155</v>
      </c>
      <c r="C48" s="467">
        <v>2525316.6399999997</v>
      </c>
      <c r="D48" s="467">
        <v>141380.27000000002</v>
      </c>
      <c r="E48" s="461">
        <f t="shared" si="0"/>
        <v>2666696.9099999997</v>
      </c>
      <c r="F48" s="467">
        <v>1826237.9</v>
      </c>
      <c r="G48" s="467">
        <v>148676.35999999999</v>
      </c>
      <c r="H48" s="468">
        <f t="shared" si="1"/>
        <v>1974914.2599999998</v>
      </c>
    </row>
    <row r="49" spans="1:8" ht="15">
      <c r="A49" s="19">
        <v>27</v>
      </c>
      <c r="B49" s="38" t="s">
        <v>154</v>
      </c>
      <c r="C49" s="467">
        <v>21802580.329999994</v>
      </c>
      <c r="D49" s="467">
        <v>0</v>
      </c>
      <c r="E49" s="461">
        <f t="shared" si="0"/>
        <v>21802580.329999994</v>
      </c>
      <c r="F49" s="467">
        <v>15666648.569999987</v>
      </c>
      <c r="G49" s="467">
        <v>0</v>
      </c>
      <c r="H49" s="468">
        <f t="shared" si="1"/>
        <v>15666648.569999987</v>
      </c>
    </row>
    <row r="50" spans="1:8" ht="15">
      <c r="A50" s="19">
        <v>28</v>
      </c>
      <c r="B50" s="38" t="s">
        <v>153</v>
      </c>
      <c r="C50" s="467">
        <v>0</v>
      </c>
      <c r="D50" s="467">
        <v>0</v>
      </c>
      <c r="E50" s="461">
        <f t="shared" si="0"/>
        <v>0</v>
      </c>
      <c r="F50" s="467">
        <v>0</v>
      </c>
      <c r="G50" s="467">
        <v>0</v>
      </c>
      <c r="H50" s="468">
        <f t="shared" si="1"/>
        <v>0</v>
      </c>
    </row>
    <row r="51" spans="1:8" ht="15">
      <c r="A51" s="19">
        <v>29</v>
      </c>
      <c r="B51" s="38" t="s">
        <v>152</v>
      </c>
      <c r="C51" s="467">
        <v>5317054.21</v>
      </c>
      <c r="D51" s="467">
        <v>0</v>
      </c>
      <c r="E51" s="461">
        <f t="shared" si="0"/>
        <v>5317054.21</v>
      </c>
      <c r="F51" s="467">
        <v>5223869.9799999995</v>
      </c>
      <c r="G51" s="467">
        <v>0</v>
      </c>
      <c r="H51" s="468">
        <f t="shared" si="1"/>
        <v>5223869.9799999995</v>
      </c>
    </row>
    <row r="52" spans="1:8" ht="15">
      <c r="A52" s="19">
        <v>30</v>
      </c>
      <c r="B52" s="38" t="s">
        <v>151</v>
      </c>
      <c r="C52" s="467">
        <v>11097576.069999987</v>
      </c>
      <c r="D52" s="467">
        <v>11795.45</v>
      </c>
      <c r="E52" s="461">
        <f t="shared" si="0"/>
        <v>11109371.519999987</v>
      </c>
      <c r="F52" s="467">
        <v>7800291.499999987</v>
      </c>
      <c r="G52" s="467">
        <v>14922.78</v>
      </c>
      <c r="H52" s="468">
        <f t="shared" si="1"/>
        <v>7815214.2799999872</v>
      </c>
    </row>
    <row r="53" spans="1:8" ht="15">
      <c r="A53" s="19">
        <v>31</v>
      </c>
      <c r="B53" s="41" t="s">
        <v>274</v>
      </c>
      <c r="C53" s="469">
        <f>C47+C48+C49+C50+C51+C52</f>
        <v>41862735.729999982</v>
      </c>
      <c r="D53" s="469">
        <f>D47+D48+D49+D50+D51+D52</f>
        <v>560798.60000000009</v>
      </c>
      <c r="E53" s="461">
        <f t="shared" si="0"/>
        <v>42423534.329999983</v>
      </c>
      <c r="F53" s="469">
        <f>F47+F48+F49+F50+F51+F52</f>
        <v>31396948.819999978</v>
      </c>
      <c r="G53" s="469">
        <f>G47+G48+G49+G50+G51+G52</f>
        <v>652270.10999999987</v>
      </c>
      <c r="H53" s="468">
        <f t="shared" si="1"/>
        <v>32049218.929999977</v>
      </c>
    </row>
    <row r="54" spans="1:8" ht="15">
      <c r="A54" s="19">
        <v>32</v>
      </c>
      <c r="B54" s="41" t="s">
        <v>275</v>
      </c>
      <c r="C54" s="469">
        <f>C45-C53</f>
        <v>-37959931.79999999</v>
      </c>
      <c r="D54" s="469">
        <f>D45-D53</f>
        <v>876834.29000000074</v>
      </c>
      <c r="E54" s="461">
        <f t="shared" si="0"/>
        <v>-37083097.50999999</v>
      </c>
      <c r="F54" s="469">
        <f>F45-F53</f>
        <v>-27325451.40999997</v>
      </c>
      <c r="G54" s="469">
        <f>G45-G53</f>
        <v>238270.22999999998</v>
      </c>
      <c r="H54" s="468">
        <f t="shared" si="1"/>
        <v>-27087181.17999997</v>
      </c>
    </row>
    <row r="55" spans="1:8">
      <c r="A55" s="19"/>
      <c r="B55" s="42"/>
      <c r="C55" s="471"/>
      <c r="D55" s="471"/>
      <c r="E55" s="471"/>
      <c r="F55" s="471"/>
      <c r="G55" s="471"/>
      <c r="H55" s="472"/>
    </row>
    <row r="56" spans="1:8" ht="15">
      <c r="A56" s="19">
        <v>33</v>
      </c>
      <c r="B56" s="41" t="s">
        <v>150</v>
      </c>
      <c r="C56" s="469">
        <f>C31+C54</f>
        <v>519840.91000000387</v>
      </c>
      <c r="D56" s="469">
        <f>D31+D54</f>
        <v>23444699.749999996</v>
      </c>
      <c r="E56" s="461">
        <f t="shared" si="0"/>
        <v>23964540.66</v>
      </c>
      <c r="F56" s="469">
        <f>F31+F54</f>
        <v>551489.39000004902</v>
      </c>
      <c r="G56" s="469">
        <f>G31+G54</f>
        <v>23300915.160000004</v>
      </c>
      <c r="H56" s="468">
        <f t="shared" si="1"/>
        <v>23852404.550000053</v>
      </c>
    </row>
    <row r="57" spans="1:8">
      <c r="A57" s="19"/>
      <c r="B57" s="42"/>
      <c r="C57" s="471"/>
      <c r="D57" s="471"/>
      <c r="E57" s="471"/>
      <c r="F57" s="471"/>
      <c r="G57" s="471"/>
      <c r="H57" s="472"/>
    </row>
    <row r="58" spans="1:8" ht="15">
      <c r="A58" s="19">
        <v>34</v>
      </c>
      <c r="B58" s="38" t="s">
        <v>149</v>
      </c>
      <c r="C58" s="467">
        <v>-4284509.0199999996</v>
      </c>
      <c r="D58" s="467" t="s">
        <v>763</v>
      </c>
      <c r="E58" s="474">
        <f>C58</f>
        <v>-4284509.0199999996</v>
      </c>
      <c r="F58" s="467">
        <v>-4425506.0399999991</v>
      </c>
      <c r="G58" s="467" t="s">
        <v>763</v>
      </c>
      <c r="H58" s="475">
        <f>F58</f>
        <v>-4425506.0399999991</v>
      </c>
    </row>
    <row r="59" spans="1:8" s="177" customFormat="1" ht="15">
      <c r="A59" s="19">
        <v>35</v>
      </c>
      <c r="B59" s="38" t="s">
        <v>148</v>
      </c>
      <c r="C59" s="467">
        <v>13527.5</v>
      </c>
      <c r="D59" s="467" t="s">
        <v>763</v>
      </c>
      <c r="E59" s="474">
        <f>C59</f>
        <v>13527.5</v>
      </c>
      <c r="F59" s="467">
        <v>-38155.35</v>
      </c>
      <c r="G59" s="467" t="s">
        <v>763</v>
      </c>
      <c r="H59" s="475">
        <f>F59</f>
        <v>-38155.35</v>
      </c>
    </row>
    <row r="60" spans="1:8" ht="15">
      <c r="A60" s="19">
        <v>36</v>
      </c>
      <c r="B60" s="38" t="s">
        <v>147</v>
      </c>
      <c r="C60" s="467">
        <v>-4134695.0200000005</v>
      </c>
      <c r="D60" s="467" t="s">
        <v>763</v>
      </c>
      <c r="E60" s="474">
        <f>C60</f>
        <v>-4134695.0200000005</v>
      </c>
      <c r="F60" s="467">
        <v>-3849584.71</v>
      </c>
      <c r="G60" s="467" t="s">
        <v>763</v>
      </c>
      <c r="H60" s="475">
        <f>F60</f>
        <v>-3849584.71</v>
      </c>
    </row>
    <row r="61" spans="1:8" ht="15">
      <c r="A61" s="19">
        <v>37</v>
      </c>
      <c r="B61" s="41" t="s">
        <v>146</v>
      </c>
      <c r="C61" s="469">
        <f>C58+C59+C60</f>
        <v>-8405676.5399999991</v>
      </c>
      <c r="D61" s="469">
        <v>0</v>
      </c>
      <c r="E61" s="474">
        <f>C61</f>
        <v>-8405676.5399999991</v>
      </c>
      <c r="F61" s="469">
        <f>F58+F59+F60</f>
        <v>-8313246.0999999987</v>
      </c>
      <c r="G61" s="476">
        <v>0</v>
      </c>
      <c r="H61" s="475">
        <f t="shared" ref="H61" si="2">F61+G61</f>
        <v>-8313246.0999999987</v>
      </c>
    </row>
    <row r="62" spans="1:8">
      <c r="A62" s="19"/>
      <c r="B62" s="44"/>
      <c r="C62" s="467"/>
      <c r="D62" s="467"/>
      <c r="E62" s="467"/>
      <c r="F62" s="467"/>
      <c r="G62" s="467"/>
      <c r="H62" s="473"/>
    </row>
    <row r="63" spans="1:8" ht="15">
      <c r="A63" s="19">
        <v>38</v>
      </c>
      <c r="B63" s="45" t="s">
        <v>145</v>
      </c>
      <c r="C63" s="469">
        <f>C56-C61</f>
        <v>8925517.450000003</v>
      </c>
      <c r="D63" s="469">
        <f>D56-D61</f>
        <v>23444699.749999996</v>
      </c>
      <c r="E63" s="461">
        <f t="shared" si="0"/>
        <v>32370217.199999999</v>
      </c>
      <c r="F63" s="469">
        <f>F56-F61</f>
        <v>8864735.4900000468</v>
      </c>
      <c r="G63" s="469">
        <f>G56-G61</f>
        <v>23300915.160000004</v>
      </c>
      <c r="H63" s="468">
        <f t="shared" si="1"/>
        <v>32165650.650000051</v>
      </c>
    </row>
    <row r="64" spans="1:8" ht="15">
      <c r="A64" s="34">
        <v>39</v>
      </c>
      <c r="B64" s="38" t="s">
        <v>144</v>
      </c>
      <c r="C64" s="467">
        <v>4510491.71</v>
      </c>
      <c r="D64" s="467">
        <v>0</v>
      </c>
      <c r="E64" s="461">
        <f t="shared" si="0"/>
        <v>4510491.71</v>
      </c>
      <c r="F64" s="467">
        <v>2161195</v>
      </c>
      <c r="G64" s="467">
        <v>0</v>
      </c>
      <c r="H64" s="468">
        <f t="shared" si="1"/>
        <v>2161195</v>
      </c>
    </row>
    <row r="65" spans="1:8" ht="15">
      <c r="A65" s="19">
        <v>40</v>
      </c>
      <c r="B65" s="41" t="s">
        <v>143</v>
      </c>
      <c r="C65" s="469">
        <f>C63-C64</f>
        <v>4415025.740000003</v>
      </c>
      <c r="D65" s="469">
        <f>D63-D64</f>
        <v>23444699.749999996</v>
      </c>
      <c r="E65" s="461">
        <f t="shared" si="0"/>
        <v>27859725.489999998</v>
      </c>
      <c r="F65" s="469">
        <f>F63-F64</f>
        <v>6703540.4900000468</v>
      </c>
      <c r="G65" s="469">
        <f>G63-G64</f>
        <v>23300915.160000004</v>
      </c>
      <c r="H65" s="468">
        <f t="shared" si="1"/>
        <v>30004455.650000051</v>
      </c>
    </row>
    <row r="66" spans="1:8" ht="15">
      <c r="A66" s="34">
        <v>41</v>
      </c>
      <c r="B66" s="38" t="s">
        <v>142</v>
      </c>
      <c r="C66" s="467">
        <v>0</v>
      </c>
      <c r="D66" s="467">
        <v>0</v>
      </c>
      <c r="E66" s="461">
        <f t="shared" si="0"/>
        <v>0</v>
      </c>
      <c r="F66" s="467">
        <v>0</v>
      </c>
      <c r="G66" s="467">
        <v>0</v>
      </c>
      <c r="H66" s="468">
        <f t="shared" si="1"/>
        <v>0</v>
      </c>
    </row>
    <row r="67" spans="1:8" ht="15.75" thickBot="1">
      <c r="A67" s="46">
        <v>42</v>
      </c>
      <c r="B67" s="47" t="s">
        <v>141</v>
      </c>
      <c r="C67" s="477">
        <f>C65+C66</f>
        <v>4415025.740000003</v>
      </c>
      <c r="D67" s="477">
        <f>D65+D66</f>
        <v>23444699.749999996</v>
      </c>
      <c r="E67" s="465">
        <f t="shared" si="0"/>
        <v>27859725.489999998</v>
      </c>
      <c r="F67" s="477">
        <f>F65+F66</f>
        <v>6703540.4900000468</v>
      </c>
      <c r="G67" s="477">
        <f>G65+G66</f>
        <v>23300915.160000004</v>
      </c>
      <c r="H67" s="478">
        <f t="shared" si="1"/>
        <v>30004455.650000051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topLeftCell="A44" zoomScaleNormal="100" workbookViewId="0">
      <selection activeCell="C8" sqref="C8"/>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30</v>
      </c>
      <c r="B1" s="3" t="str">
        <f>'Info '!C2</f>
        <v>Terabank</v>
      </c>
    </row>
    <row r="2" spans="1:8">
      <c r="A2" s="2" t="s">
        <v>31</v>
      </c>
      <c r="B2" s="340">
        <f>'3.PL'!C2</f>
        <v>44926</v>
      </c>
    </row>
    <row r="3" spans="1:8">
      <c r="A3" s="4"/>
    </row>
    <row r="4" spans="1:8" ht="15" thickBot="1">
      <c r="A4" s="4" t="s">
        <v>74</v>
      </c>
      <c r="B4" s="4"/>
      <c r="C4" s="160"/>
      <c r="D4" s="160"/>
      <c r="E4" s="160"/>
      <c r="F4" s="160"/>
      <c r="G4" s="160"/>
      <c r="H4" s="161" t="s">
        <v>73</v>
      </c>
    </row>
    <row r="5" spans="1:8">
      <c r="A5" s="637" t="s">
        <v>6</v>
      </c>
      <c r="B5" s="639" t="s">
        <v>340</v>
      </c>
      <c r="C5" s="633" t="s">
        <v>68</v>
      </c>
      <c r="D5" s="634"/>
      <c r="E5" s="635"/>
      <c r="F5" s="633" t="s">
        <v>72</v>
      </c>
      <c r="G5" s="634"/>
      <c r="H5" s="636"/>
    </row>
    <row r="6" spans="1:8">
      <c r="A6" s="638"/>
      <c r="B6" s="640"/>
      <c r="C6" s="21" t="s">
        <v>287</v>
      </c>
      <c r="D6" s="21" t="s">
        <v>122</v>
      </c>
      <c r="E6" s="21" t="s">
        <v>109</v>
      </c>
      <c r="F6" s="21" t="s">
        <v>287</v>
      </c>
      <c r="G6" s="21" t="s">
        <v>122</v>
      </c>
      <c r="H6" s="22" t="s">
        <v>109</v>
      </c>
    </row>
    <row r="7" spans="1:8" ht="15.75">
      <c r="A7" s="74">
        <v>1</v>
      </c>
      <c r="B7" s="162" t="s">
        <v>374</v>
      </c>
      <c r="C7" s="479">
        <v>60253722.469999909</v>
      </c>
      <c r="D7" s="479">
        <v>24021218.719999991</v>
      </c>
      <c r="E7" s="480">
        <f>C7+D7</f>
        <v>84274941.189999908</v>
      </c>
      <c r="F7" s="479">
        <v>62522194.069999948</v>
      </c>
      <c r="G7" s="479">
        <v>35628972.630000003</v>
      </c>
      <c r="H7" s="462">
        <f t="shared" ref="H7:H53" si="0">F7+G7</f>
        <v>98151166.699999958</v>
      </c>
    </row>
    <row r="8" spans="1:8" ht="15.75">
      <c r="A8" s="74">
        <v>1.1000000000000001</v>
      </c>
      <c r="B8" s="202" t="s">
        <v>305</v>
      </c>
      <c r="C8" s="479">
        <v>37805583.759999998</v>
      </c>
      <c r="D8" s="479">
        <v>7194921.2599999998</v>
      </c>
      <c r="E8" s="480">
        <f t="shared" ref="E8:E53" si="1">C8+D8</f>
        <v>45000505.019999996</v>
      </c>
      <c r="F8" s="479">
        <v>44005476.310000002</v>
      </c>
      <c r="G8" s="479">
        <v>22657150.800000001</v>
      </c>
      <c r="H8" s="462">
        <f t="shared" si="0"/>
        <v>66662627.109999999</v>
      </c>
    </row>
    <row r="9" spans="1:8" ht="15.75">
      <c r="A9" s="74">
        <v>1.2</v>
      </c>
      <c r="B9" s="202" t="s">
        <v>306</v>
      </c>
      <c r="C9" s="479">
        <v>0</v>
      </c>
      <c r="D9" s="479">
        <v>0</v>
      </c>
      <c r="E9" s="480">
        <f t="shared" si="1"/>
        <v>0</v>
      </c>
      <c r="F9" s="479">
        <v>0</v>
      </c>
      <c r="G9" s="479">
        <v>0</v>
      </c>
      <c r="H9" s="462">
        <f t="shared" si="0"/>
        <v>0</v>
      </c>
    </row>
    <row r="10" spans="1:8" ht="15.75">
      <c r="A10" s="74">
        <v>1.3</v>
      </c>
      <c r="B10" s="202" t="s">
        <v>307</v>
      </c>
      <c r="C10" s="479">
        <v>22448138.709999915</v>
      </c>
      <c r="D10" s="479">
        <v>16826297.459999993</v>
      </c>
      <c r="E10" s="480">
        <f t="shared" si="1"/>
        <v>39274436.169999912</v>
      </c>
      <c r="F10" s="479">
        <v>18516717.759999946</v>
      </c>
      <c r="G10" s="479">
        <v>12971821.83</v>
      </c>
      <c r="H10" s="462">
        <f t="shared" si="0"/>
        <v>31488539.589999944</v>
      </c>
    </row>
    <row r="11" spans="1:8" ht="15.75">
      <c r="A11" s="74">
        <v>1.4</v>
      </c>
      <c r="B11" s="202" t="s">
        <v>288</v>
      </c>
      <c r="C11" s="479">
        <v>0</v>
      </c>
      <c r="D11" s="479">
        <v>0</v>
      </c>
      <c r="E11" s="480">
        <f t="shared" si="1"/>
        <v>0</v>
      </c>
      <c r="F11" s="479">
        <v>0</v>
      </c>
      <c r="G11" s="479">
        <v>0</v>
      </c>
      <c r="H11" s="462">
        <f t="shared" si="0"/>
        <v>0</v>
      </c>
    </row>
    <row r="12" spans="1:8" ht="29.25" customHeight="1">
      <c r="A12" s="74">
        <v>2</v>
      </c>
      <c r="B12" s="164" t="s">
        <v>309</v>
      </c>
      <c r="C12" s="479">
        <v>0</v>
      </c>
      <c r="D12" s="479">
        <v>0</v>
      </c>
      <c r="E12" s="480">
        <f t="shared" si="1"/>
        <v>0</v>
      </c>
      <c r="F12" s="479">
        <v>0</v>
      </c>
      <c r="G12" s="479">
        <v>0</v>
      </c>
      <c r="H12" s="462">
        <f t="shared" si="0"/>
        <v>0</v>
      </c>
    </row>
    <row r="13" spans="1:8" ht="19.899999999999999" customHeight="1">
      <c r="A13" s="74">
        <v>3</v>
      </c>
      <c r="B13" s="164" t="s">
        <v>308</v>
      </c>
      <c r="C13" s="479">
        <v>117239943.2</v>
      </c>
      <c r="D13" s="479">
        <v>0</v>
      </c>
      <c r="E13" s="480">
        <f t="shared" si="1"/>
        <v>117239943.2</v>
      </c>
      <c r="F13" s="479">
        <v>127544000</v>
      </c>
      <c r="G13" s="479">
        <v>0</v>
      </c>
      <c r="H13" s="462">
        <f t="shared" si="0"/>
        <v>127544000</v>
      </c>
    </row>
    <row r="14" spans="1:8" ht="15.75">
      <c r="A14" s="74">
        <v>3.1</v>
      </c>
      <c r="B14" s="203" t="s">
        <v>289</v>
      </c>
      <c r="C14" s="479">
        <v>117239943.2</v>
      </c>
      <c r="D14" s="479">
        <v>0</v>
      </c>
      <c r="E14" s="480">
        <f t="shared" si="1"/>
        <v>117239943.2</v>
      </c>
      <c r="F14" s="479">
        <v>127544000</v>
      </c>
      <c r="G14" s="479">
        <v>0</v>
      </c>
      <c r="H14" s="462">
        <f t="shared" si="0"/>
        <v>127544000</v>
      </c>
    </row>
    <row r="15" spans="1:8" ht="15.75">
      <c r="A15" s="74">
        <v>3.2</v>
      </c>
      <c r="B15" s="203" t="s">
        <v>290</v>
      </c>
      <c r="C15" s="479">
        <v>0</v>
      </c>
      <c r="D15" s="479">
        <v>0</v>
      </c>
      <c r="E15" s="480">
        <f t="shared" si="1"/>
        <v>0</v>
      </c>
      <c r="F15" s="479">
        <v>0</v>
      </c>
      <c r="G15" s="479">
        <v>0</v>
      </c>
      <c r="H15" s="462">
        <f t="shared" si="0"/>
        <v>0</v>
      </c>
    </row>
    <row r="16" spans="1:8" ht="15.75">
      <c r="A16" s="74">
        <v>4</v>
      </c>
      <c r="B16" s="206" t="s">
        <v>319</v>
      </c>
      <c r="C16" s="479">
        <v>262580153.69999981</v>
      </c>
      <c r="D16" s="479">
        <v>364651291.2299999</v>
      </c>
      <c r="E16" s="480">
        <f t="shared" si="1"/>
        <v>627231444.92999971</v>
      </c>
      <c r="F16" s="479">
        <v>272113544.53000009</v>
      </c>
      <c r="G16" s="479">
        <v>405843740.41000015</v>
      </c>
      <c r="H16" s="462">
        <f t="shared" si="0"/>
        <v>677957284.9400003</v>
      </c>
    </row>
    <row r="17" spans="1:8" ht="15.75">
      <c r="A17" s="74">
        <v>4.0999999999999996</v>
      </c>
      <c r="B17" s="203" t="s">
        <v>310</v>
      </c>
      <c r="C17" s="479">
        <v>232384308.1799998</v>
      </c>
      <c r="D17" s="479">
        <v>364651291.2299999</v>
      </c>
      <c r="E17" s="480">
        <f t="shared" si="1"/>
        <v>597035599.40999973</v>
      </c>
      <c r="F17" s="479">
        <v>263458314.07000008</v>
      </c>
      <c r="G17" s="479">
        <v>405665032.13200015</v>
      </c>
      <c r="H17" s="462">
        <f t="shared" si="0"/>
        <v>669123346.20200026</v>
      </c>
    </row>
    <row r="18" spans="1:8" ht="15.75">
      <c r="A18" s="74">
        <v>4.2</v>
      </c>
      <c r="B18" s="203" t="s">
        <v>304</v>
      </c>
      <c r="C18" s="479">
        <v>30195845.52</v>
      </c>
      <c r="D18" s="479">
        <v>0</v>
      </c>
      <c r="E18" s="480">
        <f t="shared" si="1"/>
        <v>30195845.52</v>
      </c>
      <c r="F18" s="479">
        <v>8655230.4600000009</v>
      </c>
      <c r="G18" s="479">
        <v>178708.27800000002</v>
      </c>
      <c r="H18" s="462">
        <f t="shared" si="0"/>
        <v>8833938.7380000018</v>
      </c>
    </row>
    <row r="19" spans="1:8" ht="15.75">
      <c r="A19" s="74">
        <v>5</v>
      </c>
      <c r="B19" s="164" t="s">
        <v>318</v>
      </c>
      <c r="C19" s="479">
        <v>982233629.01000011</v>
      </c>
      <c r="D19" s="479">
        <v>979458560.28000045</v>
      </c>
      <c r="E19" s="480">
        <f t="shared" si="1"/>
        <v>1961692189.2900004</v>
      </c>
      <c r="F19" s="479">
        <v>861251062.86000001</v>
      </c>
      <c r="G19" s="479">
        <v>958989015.80999994</v>
      </c>
      <c r="H19" s="462">
        <f t="shared" si="0"/>
        <v>1820240078.6700001</v>
      </c>
    </row>
    <row r="20" spans="1:8" ht="15.75">
      <c r="A20" s="74">
        <v>5.0999999999999996</v>
      </c>
      <c r="B20" s="204" t="s">
        <v>293</v>
      </c>
      <c r="C20" s="479">
        <v>16231377.260000004</v>
      </c>
      <c r="D20" s="479">
        <v>26852372.569999997</v>
      </c>
      <c r="E20" s="480">
        <f t="shared" si="1"/>
        <v>43083749.829999998</v>
      </c>
      <c r="F20" s="479">
        <v>26006468.259999998</v>
      </c>
      <c r="G20" s="479">
        <v>43548588.25</v>
      </c>
      <c r="H20" s="462">
        <f t="shared" si="0"/>
        <v>69555056.50999999</v>
      </c>
    </row>
    <row r="21" spans="1:8" ht="15.75">
      <c r="A21" s="74">
        <v>5.2</v>
      </c>
      <c r="B21" s="204" t="s">
        <v>292</v>
      </c>
      <c r="C21" s="479">
        <v>30431629.93</v>
      </c>
      <c r="D21" s="479">
        <v>2685232.55</v>
      </c>
      <c r="E21" s="480">
        <f t="shared" si="1"/>
        <v>33116862.48</v>
      </c>
      <c r="F21" s="479">
        <v>9981736.2800000012</v>
      </c>
      <c r="G21" s="479">
        <v>3411073.31</v>
      </c>
      <c r="H21" s="462">
        <f t="shared" si="0"/>
        <v>13392809.590000002</v>
      </c>
    </row>
    <row r="22" spans="1:8" ht="15.75">
      <c r="A22" s="74">
        <v>5.3</v>
      </c>
      <c r="B22" s="204" t="s">
        <v>291</v>
      </c>
      <c r="C22" s="479">
        <v>776861297.38000011</v>
      </c>
      <c r="D22" s="479">
        <v>925755567.65000045</v>
      </c>
      <c r="E22" s="480">
        <f t="shared" si="1"/>
        <v>1702616865.0300007</v>
      </c>
      <c r="F22" s="479">
        <v>723293321.94000006</v>
      </c>
      <c r="G22" s="479">
        <v>891566489.2299999</v>
      </c>
      <c r="H22" s="462">
        <f t="shared" si="0"/>
        <v>1614859811.1700001</v>
      </c>
    </row>
    <row r="23" spans="1:8" ht="15.75">
      <c r="A23" s="74" t="s">
        <v>15</v>
      </c>
      <c r="B23" s="165" t="s">
        <v>75</v>
      </c>
      <c r="C23" s="479">
        <v>411815586.75000006</v>
      </c>
      <c r="D23" s="479">
        <v>354463519.40000051</v>
      </c>
      <c r="E23" s="480">
        <f t="shared" si="1"/>
        <v>766279106.15000057</v>
      </c>
      <c r="F23" s="479">
        <v>390319324.36000001</v>
      </c>
      <c r="G23" s="479">
        <v>341358970.64999998</v>
      </c>
      <c r="H23" s="462">
        <f t="shared" si="0"/>
        <v>731678295.00999999</v>
      </c>
    </row>
    <row r="24" spans="1:8" ht="15.75">
      <c r="A24" s="74" t="s">
        <v>16</v>
      </c>
      <c r="B24" s="165" t="s">
        <v>76</v>
      </c>
      <c r="C24" s="479">
        <v>165325085.31</v>
      </c>
      <c r="D24" s="479">
        <v>345172069.23999995</v>
      </c>
      <c r="E24" s="480">
        <f t="shared" si="1"/>
        <v>510497154.54999995</v>
      </c>
      <c r="F24" s="479">
        <v>182992308.62000009</v>
      </c>
      <c r="G24" s="479">
        <v>317059846.04000008</v>
      </c>
      <c r="H24" s="462">
        <f t="shared" si="0"/>
        <v>500052154.66000021</v>
      </c>
    </row>
    <row r="25" spans="1:8" ht="15.75">
      <c r="A25" s="74" t="s">
        <v>17</v>
      </c>
      <c r="B25" s="165" t="s">
        <v>77</v>
      </c>
      <c r="C25" s="479">
        <v>28165047.100000016</v>
      </c>
      <c r="D25" s="479">
        <v>39800317.870000012</v>
      </c>
      <c r="E25" s="480">
        <f t="shared" si="1"/>
        <v>67965364.970000029</v>
      </c>
      <c r="F25" s="479">
        <v>18178275.790000003</v>
      </c>
      <c r="G25" s="479">
        <v>22981833.819999993</v>
      </c>
      <c r="H25" s="462">
        <f t="shared" si="0"/>
        <v>41160109.609999999</v>
      </c>
    </row>
    <row r="26" spans="1:8" ht="15.75">
      <c r="A26" s="74" t="s">
        <v>18</v>
      </c>
      <c r="B26" s="165" t="s">
        <v>78</v>
      </c>
      <c r="C26" s="479">
        <v>131101938.31000005</v>
      </c>
      <c r="D26" s="479">
        <v>116161651.22000004</v>
      </c>
      <c r="E26" s="480">
        <f t="shared" si="1"/>
        <v>247263589.53000009</v>
      </c>
      <c r="F26" s="479">
        <v>98924538.51000002</v>
      </c>
      <c r="G26" s="479">
        <v>106893684.29999998</v>
      </c>
      <c r="H26" s="462">
        <f t="shared" si="0"/>
        <v>205818222.81</v>
      </c>
    </row>
    <row r="27" spans="1:8" ht="15.75">
      <c r="A27" s="74" t="s">
        <v>19</v>
      </c>
      <c r="B27" s="165" t="s">
        <v>79</v>
      </c>
      <c r="C27" s="479">
        <v>40453639.909999989</v>
      </c>
      <c r="D27" s="479">
        <v>70158009.920000002</v>
      </c>
      <c r="E27" s="480">
        <f t="shared" si="1"/>
        <v>110611649.82999998</v>
      </c>
      <c r="F27" s="479">
        <v>32878874.660000004</v>
      </c>
      <c r="G27" s="479">
        <v>103272154.41999999</v>
      </c>
      <c r="H27" s="462">
        <f t="shared" si="0"/>
        <v>136151029.07999998</v>
      </c>
    </row>
    <row r="28" spans="1:8" ht="15.75">
      <c r="A28" s="74">
        <v>5.4</v>
      </c>
      <c r="B28" s="204" t="s">
        <v>294</v>
      </c>
      <c r="C28" s="479">
        <v>72441939.909999952</v>
      </c>
      <c r="D28" s="479">
        <v>13507234.290000003</v>
      </c>
      <c r="E28" s="480">
        <f t="shared" si="1"/>
        <v>85949174.199999958</v>
      </c>
      <c r="F28" s="479">
        <v>28759514.379999999</v>
      </c>
      <c r="G28" s="479">
        <v>10816610.959999995</v>
      </c>
      <c r="H28" s="462">
        <f t="shared" si="0"/>
        <v>39576125.339999996</v>
      </c>
    </row>
    <row r="29" spans="1:8" ht="15.75">
      <c r="A29" s="74">
        <v>5.5</v>
      </c>
      <c r="B29" s="204" t="s">
        <v>295</v>
      </c>
      <c r="C29" s="479">
        <v>0</v>
      </c>
      <c r="D29" s="479">
        <v>0</v>
      </c>
      <c r="E29" s="480">
        <f t="shared" si="1"/>
        <v>0</v>
      </c>
      <c r="F29" s="479">
        <v>0</v>
      </c>
      <c r="G29" s="479">
        <v>0</v>
      </c>
      <c r="H29" s="462">
        <f t="shared" si="0"/>
        <v>0</v>
      </c>
    </row>
    <row r="30" spans="1:8" ht="15.75">
      <c r="A30" s="74">
        <v>5.6</v>
      </c>
      <c r="B30" s="204" t="s">
        <v>296</v>
      </c>
      <c r="C30" s="479">
        <v>0</v>
      </c>
      <c r="D30" s="479">
        <v>0</v>
      </c>
      <c r="E30" s="480">
        <f t="shared" si="1"/>
        <v>0</v>
      </c>
      <c r="F30" s="479">
        <v>0</v>
      </c>
      <c r="G30" s="479">
        <v>0</v>
      </c>
      <c r="H30" s="462">
        <f t="shared" si="0"/>
        <v>0</v>
      </c>
    </row>
    <row r="31" spans="1:8" ht="15.75">
      <c r="A31" s="74">
        <v>5.7</v>
      </c>
      <c r="B31" s="204" t="s">
        <v>79</v>
      </c>
      <c r="C31" s="479">
        <v>86267384.530000001</v>
      </c>
      <c r="D31" s="479">
        <v>10658153.220000001</v>
      </c>
      <c r="E31" s="480">
        <f t="shared" si="1"/>
        <v>96925537.75</v>
      </c>
      <c r="F31" s="479">
        <v>73210022.000000015</v>
      </c>
      <c r="G31" s="479">
        <v>9646254.0600000005</v>
      </c>
      <c r="H31" s="462">
        <f t="shared" si="0"/>
        <v>82856276.060000017</v>
      </c>
    </row>
    <row r="32" spans="1:8" ht="15.75">
      <c r="A32" s="74">
        <v>6</v>
      </c>
      <c r="B32" s="164" t="s">
        <v>324</v>
      </c>
      <c r="C32" s="479">
        <v>0</v>
      </c>
      <c r="D32" s="479">
        <v>35913650.560000002</v>
      </c>
      <c r="E32" s="480">
        <f t="shared" si="1"/>
        <v>35913650.560000002</v>
      </c>
      <c r="F32" s="479">
        <v>7898633.5</v>
      </c>
      <c r="G32" s="479">
        <v>126973324.8</v>
      </c>
      <c r="H32" s="462">
        <f t="shared" si="0"/>
        <v>134871958.30000001</v>
      </c>
    </row>
    <row r="33" spans="1:8" ht="15.75">
      <c r="A33" s="74">
        <v>6.1</v>
      </c>
      <c r="B33" s="205" t="s">
        <v>314</v>
      </c>
      <c r="C33" s="479">
        <v>0</v>
      </c>
      <c r="D33" s="479">
        <v>35913650.560000002</v>
      </c>
      <c r="E33" s="480">
        <f t="shared" si="1"/>
        <v>35913650.560000002</v>
      </c>
      <c r="F33" s="479">
        <v>0</v>
      </c>
      <c r="G33" s="479">
        <v>67405324.799999997</v>
      </c>
      <c r="H33" s="462">
        <f t="shared" si="0"/>
        <v>67405324.799999997</v>
      </c>
    </row>
    <row r="34" spans="1:8" ht="15.75">
      <c r="A34" s="74">
        <v>6.2</v>
      </c>
      <c r="B34" s="205" t="s">
        <v>315</v>
      </c>
      <c r="C34" s="479">
        <v>0</v>
      </c>
      <c r="D34" s="479">
        <v>0</v>
      </c>
      <c r="E34" s="480">
        <f t="shared" si="1"/>
        <v>0</v>
      </c>
      <c r="F34" s="479">
        <v>7898633.5</v>
      </c>
      <c r="G34" s="479">
        <v>59568000</v>
      </c>
      <c r="H34" s="462">
        <f t="shared" si="0"/>
        <v>67466633.5</v>
      </c>
    </row>
    <row r="35" spans="1:8" ht="15.75">
      <c r="A35" s="74">
        <v>6.3</v>
      </c>
      <c r="B35" s="205" t="s">
        <v>311</v>
      </c>
      <c r="C35" s="479">
        <v>0</v>
      </c>
      <c r="D35" s="479">
        <v>0</v>
      </c>
      <c r="E35" s="480">
        <f t="shared" si="1"/>
        <v>0</v>
      </c>
      <c r="F35" s="479">
        <v>0</v>
      </c>
      <c r="G35" s="479">
        <v>0</v>
      </c>
      <c r="H35" s="462">
        <f t="shared" si="0"/>
        <v>0</v>
      </c>
    </row>
    <row r="36" spans="1:8" ht="15.75">
      <c r="A36" s="74">
        <v>6.4</v>
      </c>
      <c r="B36" s="205" t="s">
        <v>312</v>
      </c>
      <c r="C36" s="479">
        <v>0</v>
      </c>
      <c r="D36" s="479">
        <v>0</v>
      </c>
      <c r="E36" s="480">
        <f t="shared" si="1"/>
        <v>0</v>
      </c>
      <c r="F36" s="479">
        <v>0</v>
      </c>
      <c r="G36" s="479">
        <v>0</v>
      </c>
      <c r="H36" s="462">
        <f t="shared" si="0"/>
        <v>0</v>
      </c>
    </row>
    <row r="37" spans="1:8" ht="15.75">
      <c r="A37" s="74">
        <v>6.5</v>
      </c>
      <c r="B37" s="205" t="s">
        <v>313</v>
      </c>
      <c r="C37" s="479">
        <v>0</v>
      </c>
      <c r="D37" s="479">
        <v>0</v>
      </c>
      <c r="E37" s="480">
        <f t="shared" si="1"/>
        <v>0</v>
      </c>
      <c r="F37" s="479">
        <v>0</v>
      </c>
      <c r="G37" s="479">
        <v>0</v>
      </c>
      <c r="H37" s="462">
        <f t="shared" si="0"/>
        <v>0</v>
      </c>
    </row>
    <row r="38" spans="1:8" ht="15.75">
      <c r="A38" s="74">
        <v>6.6</v>
      </c>
      <c r="B38" s="205" t="s">
        <v>316</v>
      </c>
      <c r="C38" s="479">
        <v>0</v>
      </c>
      <c r="D38" s="479">
        <v>0</v>
      </c>
      <c r="E38" s="480">
        <f t="shared" si="1"/>
        <v>0</v>
      </c>
      <c r="F38" s="479">
        <v>0</v>
      </c>
      <c r="G38" s="479">
        <v>0</v>
      </c>
      <c r="H38" s="462">
        <f t="shared" si="0"/>
        <v>0</v>
      </c>
    </row>
    <row r="39" spans="1:8" ht="15.75">
      <c r="A39" s="74">
        <v>6.7</v>
      </c>
      <c r="B39" s="205" t="s">
        <v>317</v>
      </c>
      <c r="C39" s="479">
        <v>0</v>
      </c>
      <c r="D39" s="479">
        <v>0</v>
      </c>
      <c r="E39" s="480">
        <f t="shared" si="1"/>
        <v>0</v>
      </c>
      <c r="F39" s="479">
        <v>0</v>
      </c>
      <c r="G39" s="479">
        <v>0</v>
      </c>
      <c r="H39" s="462">
        <f t="shared" si="0"/>
        <v>0</v>
      </c>
    </row>
    <row r="40" spans="1:8" ht="15.75">
      <c r="A40" s="74">
        <v>7</v>
      </c>
      <c r="B40" s="164" t="s">
        <v>320</v>
      </c>
      <c r="C40" s="479">
        <v>0</v>
      </c>
      <c r="D40" s="479">
        <v>0</v>
      </c>
      <c r="E40" s="480">
        <f t="shared" si="1"/>
        <v>0</v>
      </c>
      <c r="F40" s="479">
        <v>0</v>
      </c>
      <c r="G40" s="479">
        <v>0</v>
      </c>
      <c r="H40" s="462">
        <f t="shared" si="0"/>
        <v>0</v>
      </c>
    </row>
    <row r="41" spans="1:8" ht="15.75">
      <c r="A41" s="74">
        <v>7.1</v>
      </c>
      <c r="B41" s="163" t="s">
        <v>321</v>
      </c>
      <c r="C41" s="479">
        <v>579725.22</v>
      </c>
      <c r="D41" s="479">
        <v>81165</v>
      </c>
      <c r="E41" s="480">
        <f t="shared" si="1"/>
        <v>660890.22</v>
      </c>
      <c r="F41" s="479">
        <v>495585.25000000023</v>
      </c>
      <c r="G41" s="479">
        <v>83948.5</v>
      </c>
      <c r="H41" s="462">
        <f t="shared" si="0"/>
        <v>579533.75000000023</v>
      </c>
    </row>
    <row r="42" spans="1:8" ht="25.5">
      <c r="A42" s="74">
        <v>7.2</v>
      </c>
      <c r="B42" s="163" t="s">
        <v>322</v>
      </c>
      <c r="C42" s="479">
        <v>1305297.4100000001</v>
      </c>
      <c r="D42" s="479">
        <v>738691.09999999974</v>
      </c>
      <c r="E42" s="480">
        <f t="shared" si="1"/>
        <v>2043988.5099999998</v>
      </c>
      <c r="F42" s="479">
        <v>735997.42999999993</v>
      </c>
      <c r="G42" s="479">
        <v>1017710.1499999997</v>
      </c>
      <c r="H42" s="462">
        <f t="shared" si="0"/>
        <v>1753707.5799999996</v>
      </c>
    </row>
    <row r="43" spans="1:8" ht="25.5">
      <c r="A43" s="74">
        <v>7.3</v>
      </c>
      <c r="B43" s="163" t="s">
        <v>325</v>
      </c>
      <c r="C43" s="479">
        <v>7092339.7100000102</v>
      </c>
      <c r="D43" s="479">
        <v>14535309.600000005</v>
      </c>
      <c r="E43" s="480">
        <f t="shared" si="1"/>
        <v>21627649.310000017</v>
      </c>
      <c r="F43" s="479">
        <v>5311570.1200000141</v>
      </c>
      <c r="G43" s="479">
        <v>18763091.190000009</v>
      </c>
      <c r="H43" s="462">
        <f t="shared" si="0"/>
        <v>24074661.310000025</v>
      </c>
    </row>
    <row r="44" spans="1:8" ht="25.5">
      <c r="A44" s="74">
        <v>7.4</v>
      </c>
      <c r="B44" s="163" t="s">
        <v>326</v>
      </c>
      <c r="C44" s="479">
        <v>8606316.1700000018</v>
      </c>
      <c r="D44" s="479">
        <v>21610376.350000016</v>
      </c>
      <c r="E44" s="480">
        <f t="shared" si="1"/>
        <v>30216692.520000018</v>
      </c>
      <c r="F44" s="479">
        <v>8689184.0700000115</v>
      </c>
      <c r="G44" s="479">
        <v>43292239.579999998</v>
      </c>
      <c r="H44" s="462">
        <f t="shared" si="0"/>
        <v>51981423.650000006</v>
      </c>
    </row>
    <row r="45" spans="1:8" ht="15.75">
      <c r="A45" s="74">
        <v>8</v>
      </c>
      <c r="B45" s="164" t="s">
        <v>303</v>
      </c>
      <c r="C45" s="479">
        <v>0</v>
      </c>
      <c r="D45" s="479">
        <v>0</v>
      </c>
      <c r="E45" s="480">
        <f t="shared" si="1"/>
        <v>0</v>
      </c>
      <c r="F45" s="479">
        <v>0</v>
      </c>
      <c r="G45" s="479">
        <v>0</v>
      </c>
      <c r="H45" s="462">
        <f t="shared" si="0"/>
        <v>0</v>
      </c>
    </row>
    <row r="46" spans="1:8" ht="15.75">
      <c r="A46" s="74">
        <v>8.1</v>
      </c>
      <c r="B46" s="203" t="s">
        <v>327</v>
      </c>
      <c r="C46" s="479">
        <v>0</v>
      </c>
      <c r="D46" s="479">
        <v>0</v>
      </c>
      <c r="E46" s="480">
        <f t="shared" si="1"/>
        <v>0</v>
      </c>
      <c r="F46" s="479">
        <v>0</v>
      </c>
      <c r="G46" s="479">
        <v>0</v>
      </c>
      <c r="H46" s="462">
        <f t="shared" si="0"/>
        <v>0</v>
      </c>
    </row>
    <row r="47" spans="1:8" ht="15.75">
      <c r="A47" s="74">
        <v>8.1999999999999993</v>
      </c>
      <c r="B47" s="203" t="s">
        <v>328</v>
      </c>
      <c r="C47" s="479">
        <v>0</v>
      </c>
      <c r="D47" s="479">
        <v>0</v>
      </c>
      <c r="E47" s="480">
        <f t="shared" si="1"/>
        <v>0</v>
      </c>
      <c r="F47" s="479">
        <v>0</v>
      </c>
      <c r="G47" s="479">
        <v>0</v>
      </c>
      <c r="H47" s="462">
        <f t="shared" si="0"/>
        <v>0</v>
      </c>
    </row>
    <row r="48" spans="1:8" ht="15.75">
      <c r="A48" s="74">
        <v>8.3000000000000007</v>
      </c>
      <c r="B48" s="203" t="s">
        <v>329</v>
      </c>
      <c r="C48" s="479">
        <v>0</v>
      </c>
      <c r="D48" s="479">
        <v>0</v>
      </c>
      <c r="E48" s="480">
        <f t="shared" si="1"/>
        <v>0</v>
      </c>
      <c r="F48" s="479">
        <v>0</v>
      </c>
      <c r="G48" s="479">
        <v>0</v>
      </c>
      <c r="H48" s="462">
        <f t="shared" si="0"/>
        <v>0</v>
      </c>
    </row>
    <row r="49" spans="1:8" ht="15.75">
      <c r="A49" s="74">
        <v>8.4</v>
      </c>
      <c r="B49" s="203" t="s">
        <v>330</v>
      </c>
      <c r="C49" s="479">
        <v>0</v>
      </c>
      <c r="D49" s="479">
        <v>0</v>
      </c>
      <c r="E49" s="480">
        <f t="shared" si="1"/>
        <v>0</v>
      </c>
      <c r="F49" s="479">
        <v>0</v>
      </c>
      <c r="G49" s="479">
        <v>0</v>
      </c>
      <c r="H49" s="462">
        <f t="shared" si="0"/>
        <v>0</v>
      </c>
    </row>
    <row r="50" spans="1:8" ht="15.75">
      <c r="A50" s="74">
        <v>8.5</v>
      </c>
      <c r="B50" s="203" t="s">
        <v>331</v>
      </c>
      <c r="C50" s="479">
        <v>0</v>
      </c>
      <c r="D50" s="479">
        <v>0</v>
      </c>
      <c r="E50" s="480">
        <f t="shared" si="1"/>
        <v>0</v>
      </c>
      <c r="F50" s="479">
        <v>0</v>
      </c>
      <c r="G50" s="479">
        <v>0</v>
      </c>
      <c r="H50" s="462">
        <f t="shared" si="0"/>
        <v>0</v>
      </c>
    </row>
    <row r="51" spans="1:8" ht="15.75">
      <c r="A51" s="74">
        <v>8.6</v>
      </c>
      <c r="B51" s="203" t="s">
        <v>332</v>
      </c>
      <c r="C51" s="479">
        <v>0</v>
      </c>
      <c r="D51" s="479">
        <v>0</v>
      </c>
      <c r="E51" s="480">
        <f t="shared" si="1"/>
        <v>0</v>
      </c>
      <c r="F51" s="479">
        <v>0</v>
      </c>
      <c r="G51" s="479">
        <v>0</v>
      </c>
      <c r="H51" s="462">
        <f t="shared" si="0"/>
        <v>0</v>
      </c>
    </row>
    <row r="52" spans="1:8" ht="15.75">
      <c r="A52" s="74">
        <v>8.6999999999999993</v>
      </c>
      <c r="B52" s="203" t="s">
        <v>333</v>
      </c>
      <c r="C52" s="479">
        <v>0</v>
      </c>
      <c r="D52" s="479">
        <v>0</v>
      </c>
      <c r="E52" s="480">
        <f t="shared" si="1"/>
        <v>0</v>
      </c>
      <c r="F52" s="479">
        <v>0</v>
      </c>
      <c r="G52" s="479">
        <v>0</v>
      </c>
      <c r="H52" s="462">
        <f t="shared" si="0"/>
        <v>0</v>
      </c>
    </row>
    <row r="53" spans="1:8" ht="16.5" thickBot="1">
      <c r="A53" s="166">
        <v>9</v>
      </c>
      <c r="B53" s="167" t="s">
        <v>323</v>
      </c>
      <c r="C53" s="481">
        <v>0</v>
      </c>
      <c r="D53" s="481">
        <v>0</v>
      </c>
      <c r="E53" s="482">
        <f t="shared" si="1"/>
        <v>0</v>
      </c>
      <c r="F53" s="481">
        <v>0</v>
      </c>
      <c r="G53" s="481">
        <v>0</v>
      </c>
      <c r="H53" s="466">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3" sqref="B3"/>
    </sheetView>
  </sheetViews>
  <sheetFormatPr defaultColWidth="9.140625" defaultRowHeight="12.75"/>
  <cols>
    <col min="1" max="1" width="9.5703125" style="4" bestFit="1" customWidth="1"/>
    <col min="2" max="2" width="93.5703125" style="4" customWidth="1"/>
    <col min="3" max="4" width="10.7109375" style="4" customWidth="1"/>
    <col min="5" max="7" width="10.85546875" style="30" bestFit="1" customWidth="1"/>
    <col min="8" max="11" width="9.7109375" style="30" customWidth="1"/>
    <col min="12" max="16384" width="9.140625" style="30"/>
  </cols>
  <sheetData>
    <row r="1" spans="1:7">
      <c r="A1" s="2" t="s">
        <v>30</v>
      </c>
      <c r="B1" s="3" t="str">
        <f>'Info '!C2</f>
        <v>Terabank</v>
      </c>
      <c r="C1" s="3"/>
    </row>
    <row r="2" spans="1:7">
      <c r="A2" s="2" t="s">
        <v>31</v>
      </c>
      <c r="B2" s="340">
        <f>'3.PL'!C2</f>
        <v>44926</v>
      </c>
      <c r="C2" s="3"/>
    </row>
    <row r="3" spans="1:7">
      <c r="A3" s="2"/>
      <c r="B3" s="3"/>
      <c r="C3" s="3"/>
    </row>
    <row r="4" spans="1:7" ht="15" customHeight="1" thickBot="1">
      <c r="A4" s="4" t="s">
        <v>198</v>
      </c>
      <c r="B4" s="125" t="s">
        <v>297</v>
      </c>
      <c r="C4" s="48" t="s">
        <v>73</v>
      </c>
    </row>
    <row r="5" spans="1:7" ht="15" customHeight="1">
      <c r="A5" s="190" t="s">
        <v>6</v>
      </c>
      <c r="B5" s="191"/>
      <c r="C5" s="338" t="str">
        <f>INT((MONTH($B$2))/3)&amp;"Q"&amp;"-"&amp;YEAR($B$2)</f>
        <v>4Q-2022</v>
      </c>
      <c r="D5" s="338" t="str">
        <f>IF(INT(MONTH($B$2))=3, "4"&amp;"Q"&amp;"-"&amp;YEAR($B$2)-1, IF(INT(MONTH($B$2))=6, "1"&amp;"Q"&amp;"-"&amp;YEAR($B$2), IF(INT(MONTH($B$2))=9, "2"&amp;"Q"&amp;"-"&amp;YEAR($B$2),IF(INT(MONTH($B$2))=12, "3"&amp;"Q"&amp;"-"&amp;YEAR($B$2), 0))))</f>
        <v>3Q-2022</v>
      </c>
      <c r="E5" s="338" t="str">
        <f>IF(INT(MONTH($B$2))=3, "3"&amp;"Q"&amp;"-"&amp;YEAR($B$2)-1, IF(INT(MONTH($B$2))=6, "4"&amp;"Q"&amp;"-"&amp;YEAR($B$2)-1, IF(INT(MONTH($B$2))=9, "1"&amp;"Q"&amp;"-"&amp;YEAR($B$2),IF(INT(MONTH($B$2))=12, "2"&amp;"Q"&amp;"-"&amp;YEAR($B$2), 0))))</f>
        <v>2Q-2022</v>
      </c>
      <c r="F5" s="338" t="str">
        <f>IF(INT(MONTH($B$2))=3, "2"&amp;"Q"&amp;"-"&amp;YEAR($B$2)-1, IF(INT(MONTH($B$2))=6, "3"&amp;"Q"&amp;"-"&amp;YEAR($B$2)-1, IF(INT(MONTH($B$2))=9, "4"&amp;"Q"&amp;"-"&amp;YEAR($B$2)-1,IF(INT(MONTH($B$2))=12, "1"&amp;"Q"&amp;"-"&amp;YEAR($B$2), 0))))</f>
        <v>1Q-2022</v>
      </c>
      <c r="G5" s="339" t="str">
        <f>IF(INT(MONTH($B$2))=3, "1"&amp;"Q"&amp;"-"&amp;YEAR($B$2)-1, IF(INT(MONTH($B$2))=6, "2"&amp;"Q"&amp;"-"&amp;YEAR($B$2)-1, IF(INT(MONTH($B$2))=9, "3"&amp;"Q"&amp;"-"&amp;YEAR($B$2)-1,IF(INT(MONTH($B$2))=12, "4"&amp;"Q"&amp;"-"&amp;YEAR($B$2)-1, 0))))</f>
        <v>4Q-2021</v>
      </c>
    </row>
    <row r="6" spans="1:7" ht="15" customHeight="1">
      <c r="A6" s="49">
        <v>1</v>
      </c>
      <c r="B6" s="278" t="s">
        <v>301</v>
      </c>
      <c r="C6" s="483">
        <f>C7+C9+C10</f>
        <v>1112468715.5345783</v>
      </c>
      <c r="D6" s="484">
        <f>D7+D9+D10</f>
        <v>1067769928.1667596</v>
      </c>
      <c r="E6" s="280">
        <f t="shared" ref="E6:G6" si="0">E7+E9+E10</f>
        <v>1049203338.7283688</v>
      </c>
      <c r="F6" s="483">
        <f t="shared" si="0"/>
        <v>1032420386.6617638</v>
      </c>
      <c r="G6" s="335">
        <f t="shared" si="0"/>
        <v>1002728872.2713515</v>
      </c>
    </row>
    <row r="7" spans="1:7" ht="15" customHeight="1">
      <c r="A7" s="49">
        <v>1.1000000000000001</v>
      </c>
      <c r="B7" s="278" t="s">
        <v>478</v>
      </c>
      <c r="C7" s="485">
        <v>1081983284.2280784</v>
      </c>
      <c r="D7" s="486">
        <v>1034930346.6632596</v>
      </c>
      <c r="E7" s="485">
        <v>1008065502.2947187</v>
      </c>
      <c r="F7" s="485">
        <v>995364395.34226382</v>
      </c>
      <c r="G7" s="336">
        <v>970101006.45685148</v>
      </c>
    </row>
    <row r="8" spans="1:7">
      <c r="A8" s="49" t="s">
        <v>14</v>
      </c>
      <c r="B8" s="278" t="s">
        <v>197</v>
      </c>
      <c r="C8" s="485">
        <v>0</v>
      </c>
      <c r="D8" s="486">
        <v>0</v>
      </c>
      <c r="E8" s="485">
        <v>0</v>
      </c>
      <c r="F8" s="485">
        <v>0</v>
      </c>
      <c r="G8" s="336">
        <v>0</v>
      </c>
    </row>
    <row r="9" spans="1:7" ht="15" customHeight="1">
      <c r="A9" s="49">
        <v>1.2</v>
      </c>
      <c r="B9" s="279" t="s">
        <v>196</v>
      </c>
      <c r="C9" s="485">
        <v>29764331.306499999</v>
      </c>
      <c r="D9" s="486">
        <v>31822747.503500003</v>
      </c>
      <c r="E9" s="485">
        <v>39824476.43925</v>
      </c>
      <c r="F9" s="485">
        <v>35860145.319500007</v>
      </c>
      <c r="G9" s="336">
        <v>31278533.144499991</v>
      </c>
    </row>
    <row r="10" spans="1:7" ht="15" customHeight="1">
      <c r="A10" s="49">
        <v>1.3</v>
      </c>
      <c r="B10" s="278" t="s">
        <v>28</v>
      </c>
      <c r="C10" s="485">
        <v>721100</v>
      </c>
      <c r="D10" s="486">
        <v>1016834</v>
      </c>
      <c r="E10" s="485">
        <v>1313359.9944</v>
      </c>
      <c r="F10" s="485">
        <v>1195846</v>
      </c>
      <c r="G10" s="336">
        <v>1349332.67</v>
      </c>
    </row>
    <row r="11" spans="1:7" ht="15" customHeight="1">
      <c r="A11" s="49">
        <v>2</v>
      </c>
      <c r="B11" s="278" t="s">
        <v>298</v>
      </c>
      <c r="C11" s="485">
        <v>17349589.159999877</v>
      </c>
      <c r="D11" s="486">
        <v>19648855.920000196</v>
      </c>
      <c r="E11" s="485">
        <v>22919644.720000107</v>
      </c>
      <c r="F11" s="485">
        <v>26979981.020000007</v>
      </c>
      <c r="G11" s="336">
        <v>29520683.129999924</v>
      </c>
    </row>
    <row r="12" spans="1:7" ht="15" customHeight="1">
      <c r="A12" s="49">
        <v>3</v>
      </c>
      <c r="B12" s="278" t="s">
        <v>299</v>
      </c>
      <c r="C12" s="485">
        <v>108176446.28749999</v>
      </c>
      <c r="D12" s="486">
        <v>100082740.24375002</v>
      </c>
      <c r="E12" s="485">
        <v>100082740.24375002</v>
      </c>
      <c r="F12" s="485">
        <v>100082740.24375002</v>
      </c>
      <c r="G12" s="336">
        <v>100082740.24375002</v>
      </c>
    </row>
    <row r="13" spans="1:7" ht="15" customHeight="1" thickBot="1">
      <c r="A13" s="51">
        <v>4</v>
      </c>
      <c r="B13" s="52" t="s">
        <v>300</v>
      </c>
      <c r="C13" s="281">
        <f>C6+C11+C12</f>
        <v>1237994750.9820781</v>
      </c>
      <c r="D13" s="334">
        <f>D6+D11+D12</f>
        <v>1187501524.3305099</v>
      </c>
      <c r="E13" s="282">
        <f t="shared" ref="E13:G13" si="1">E6+E11+E12</f>
        <v>1172205723.6921189</v>
      </c>
      <c r="F13" s="281">
        <f t="shared" si="1"/>
        <v>1159483107.9255137</v>
      </c>
      <c r="G13" s="337">
        <f t="shared" si="1"/>
        <v>1132332295.6451013</v>
      </c>
    </row>
    <row r="14" spans="1:7">
      <c r="B14" s="55"/>
    </row>
    <row r="15" spans="1:7" ht="25.5">
      <c r="B15" s="55" t="s">
        <v>479</v>
      </c>
    </row>
    <row r="16" spans="1:7">
      <c r="B16" s="55"/>
    </row>
    <row r="17" s="30" customFormat="1" ht="11.25"/>
    <row r="18" s="30" customFormat="1" ht="11.25"/>
    <row r="19" s="30" customFormat="1" ht="11.25"/>
    <row r="20" s="30" customFormat="1" ht="11.25"/>
    <row r="21" s="30" customFormat="1" ht="11.25"/>
    <row r="22" s="30" customFormat="1" ht="11.25"/>
    <row r="23" s="30" customFormat="1" ht="11.25"/>
    <row r="24" s="30" customFormat="1" ht="11.25"/>
    <row r="25" s="30" customFormat="1" ht="11.25"/>
    <row r="26" s="30" customFormat="1" ht="11.25"/>
    <row r="27" s="30" customFormat="1" ht="11.25"/>
    <row r="28" s="30" customFormat="1" ht="11.25"/>
    <row r="29" s="30"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5"/>
  <sheetViews>
    <sheetView zoomScaleNormal="100" workbookViewId="0">
      <pane xSplit="1" ySplit="4" topLeftCell="B31" activePane="bottomRight" state="frozen"/>
      <selection activeCell="B9" sqref="B9"/>
      <selection pane="topRight" activeCell="B9" sqref="B9"/>
      <selection pane="bottomLeft" activeCell="B9" sqref="B9"/>
      <selection pane="bottomRight" activeCell="B3" sqref="B3"/>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3">
      <c r="A1" s="2" t="s">
        <v>30</v>
      </c>
      <c r="B1" s="3" t="str">
        <f>'Info '!C2</f>
        <v>Terabank</v>
      </c>
    </row>
    <row r="2" spans="1:3">
      <c r="A2" s="2" t="s">
        <v>31</v>
      </c>
      <c r="B2" s="340">
        <f>'3.PL'!C2</f>
        <v>44926</v>
      </c>
    </row>
    <row r="4" spans="1:3" ht="27.95" customHeight="1" thickBot="1">
      <c r="A4" s="56" t="s">
        <v>80</v>
      </c>
      <c r="B4" s="57" t="s">
        <v>267</v>
      </c>
      <c r="C4" s="58"/>
    </row>
    <row r="5" spans="1:3">
      <c r="A5" s="59"/>
      <c r="B5" s="329" t="s">
        <v>81</v>
      </c>
      <c r="C5" s="330" t="s">
        <v>492</v>
      </c>
    </row>
    <row r="6" spans="1:3">
      <c r="A6" s="60">
        <v>1</v>
      </c>
      <c r="B6" s="487" t="s">
        <v>718</v>
      </c>
      <c r="C6" s="488" t="s">
        <v>719</v>
      </c>
    </row>
    <row r="7" spans="1:3">
      <c r="A7" s="60">
        <v>2</v>
      </c>
      <c r="B7" s="487" t="s">
        <v>720</v>
      </c>
      <c r="C7" s="488" t="s">
        <v>721</v>
      </c>
    </row>
    <row r="8" spans="1:3">
      <c r="A8" s="60">
        <v>3</v>
      </c>
      <c r="B8" s="487" t="s">
        <v>722</v>
      </c>
      <c r="C8" s="488" t="s">
        <v>721</v>
      </c>
    </row>
    <row r="9" spans="1:3">
      <c r="A9" s="60">
        <v>4</v>
      </c>
      <c r="B9" s="487" t="s">
        <v>723</v>
      </c>
      <c r="C9" s="488" t="s">
        <v>724</v>
      </c>
    </row>
    <row r="10" spans="1:3">
      <c r="A10" s="60">
        <v>5</v>
      </c>
      <c r="B10" s="487" t="s">
        <v>725</v>
      </c>
      <c r="C10" s="488" t="s">
        <v>724</v>
      </c>
    </row>
    <row r="11" spans="1:3">
      <c r="A11" s="60">
        <v>6</v>
      </c>
      <c r="B11" s="487" t="s">
        <v>726</v>
      </c>
      <c r="C11" s="488" t="s">
        <v>724</v>
      </c>
    </row>
    <row r="12" spans="1:3">
      <c r="A12" s="60"/>
      <c r="B12" s="487"/>
      <c r="C12" s="488"/>
    </row>
    <row r="13" spans="1:3">
      <c r="A13" s="60"/>
      <c r="B13" s="331"/>
      <c r="C13" s="332"/>
    </row>
    <row r="14" spans="1:3" ht="25.5">
      <c r="A14" s="60"/>
      <c r="B14" s="173" t="s">
        <v>82</v>
      </c>
      <c r="C14" s="333" t="s">
        <v>493</v>
      </c>
    </row>
    <row r="15" spans="1:3">
      <c r="A15" s="60">
        <v>1</v>
      </c>
      <c r="B15" s="487" t="s">
        <v>727</v>
      </c>
      <c r="C15" s="531" t="s">
        <v>728</v>
      </c>
    </row>
    <row r="16" spans="1:3">
      <c r="A16" s="60">
        <v>2</v>
      </c>
      <c r="B16" s="487" t="s">
        <v>729</v>
      </c>
      <c r="C16" s="531" t="s">
        <v>730</v>
      </c>
    </row>
    <row r="17" spans="1:3">
      <c r="A17" s="60">
        <v>3</v>
      </c>
      <c r="B17" s="487" t="s">
        <v>731</v>
      </c>
      <c r="C17" s="531" t="s">
        <v>732</v>
      </c>
    </row>
    <row r="18" spans="1:3">
      <c r="A18" s="60">
        <v>4</v>
      </c>
      <c r="B18" s="487" t="s">
        <v>733</v>
      </c>
      <c r="C18" s="531" t="s">
        <v>734</v>
      </c>
    </row>
    <row r="19" spans="1:3">
      <c r="A19" s="60">
        <v>5</v>
      </c>
      <c r="B19" s="487" t="s">
        <v>735</v>
      </c>
      <c r="C19" s="531" t="s">
        <v>736</v>
      </c>
    </row>
    <row r="20" spans="1:3" ht="15.75" customHeight="1">
      <c r="A20" s="60"/>
      <c r="B20" s="61"/>
      <c r="C20" s="63"/>
    </row>
    <row r="21" spans="1:3" ht="30" customHeight="1">
      <c r="A21" s="60"/>
      <c r="B21" s="641" t="s">
        <v>83</v>
      </c>
      <c r="C21" s="642"/>
    </row>
    <row r="22" spans="1:3" ht="15.75">
      <c r="A22" s="60">
        <v>1</v>
      </c>
      <c r="B22" s="487" t="s">
        <v>716</v>
      </c>
      <c r="C22" s="492">
        <v>0.65</v>
      </c>
    </row>
    <row r="23" spans="1:3" ht="15.75">
      <c r="A23" s="60">
        <v>2</v>
      </c>
      <c r="B23" s="487" t="s">
        <v>737</v>
      </c>
      <c r="C23" s="492">
        <v>0.15</v>
      </c>
    </row>
    <row r="24" spans="1:3" ht="15.75">
      <c r="A24" s="60">
        <v>3</v>
      </c>
      <c r="B24" s="487" t="s">
        <v>738</v>
      </c>
      <c r="C24" s="492">
        <v>0.15</v>
      </c>
    </row>
    <row r="25" spans="1:3" ht="15.75">
      <c r="A25" s="60">
        <v>4</v>
      </c>
      <c r="B25" s="487" t="s">
        <v>739</v>
      </c>
      <c r="C25" s="492">
        <v>0.05</v>
      </c>
    </row>
    <row r="26" spans="1:3">
      <c r="A26" s="60"/>
      <c r="B26" s="487"/>
      <c r="C26" s="488"/>
    </row>
    <row r="27" spans="1:3" ht="15.75" customHeight="1">
      <c r="A27" s="60"/>
      <c r="B27" s="61"/>
      <c r="C27" s="62"/>
    </row>
    <row r="28" spans="1:3" ht="29.25" customHeight="1">
      <c r="A28" s="60"/>
      <c r="B28" s="641" t="s">
        <v>84</v>
      </c>
      <c r="C28" s="642"/>
    </row>
    <row r="29" spans="1:3" ht="15.75">
      <c r="A29" s="60">
        <v>1</v>
      </c>
      <c r="B29" s="487" t="s">
        <v>716</v>
      </c>
      <c r="C29" s="492">
        <v>0.65</v>
      </c>
    </row>
    <row r="30" spans="1:3" ht="15.75">
      <c r="A30" s="489">
        <v>2</v>
      </c>
      <c r="B30" s="490" t="s">
        <v>737</v>
      </c>
      <c r="C30" s="493">
        <v>0.15</v>
      </c>
    </row>
    <row r="31" spans="1:3" ht="15.75">
      <c r="A31" s="489">
        <v>3</v>
      </c>
      <c r="B31" s="490" t="s">
        <v>738</v>
      </c>
      <c r="C31" s="493">
        <v>0.15</v>
      </c>
    </row>
    <row r="32" spans="1:3" ht="15.75">
      <c r="A32" s="489">
        <v>4</v>
      </c>
      <c r="B32" s="490" t="s">
        <v>739</v>
      </c>
      <c r="C32" s="493">
        <v>0.05</v>
      </c>
    </row>
    <row r="33" spans="1:3">
      <c r="A33" s="489"/>
      <c r="B33" s="490"/>
      <c r="C33" s="491"/>
    </row>
    <row r="34" spans="1:3">
      <c r="A34" s="489"/>
      <c r="B34" s="490"/>
      <c r="C34" s="491"/>
    </row>
    <row r="35" spans="1:3" ht="15" thickBot="1">
      <c r="A35" s="64"/>
      <c r="B35" s="65"/>
      <c r="C35" s="66"/>
    </row>
  </sheetData>
  <mergeCells count="2">
    <mergeCell ref="B28:C28"/>
    <mergeCell ref="B21:C21"/>
  </mergeCells>
  <dataValidations count="1">
    <dataValidation type="list" allowBlank="1" showInputMessage="1" showErrorMessage="1" sqref="C6:C12"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15" activePane="bottomRight" state="frozen"/>
      <selection activeCell="B9" sqref="B9"/>
      <selection pane="topRight" activeCell="B9" sqref="B9"/>
      <selection pane="bottomLeft" activeCell="B9" sqref="B9"/>
      <selection pane="bottomRight" activeCell="B3" sqref="B3"/>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5">
      <c r="A1" s="54" t="s">
        <v>30</v>
      </c>
      <c r="B1" s="3" t="str">
        <f>'Info '!C2</f>
        <v>Terabank</v>
      </c>
    </row>
    <row r="2" spans="1:5" s="2" customFormat="1" ht="15.75" customHeight="1">
      <c r="A2" s="54" t="s">
        <v>31</v>
      </c>
      <c r="B2" s="340">
        <f>'3.PL'!C2</f>
        <v>44926</v>
      </c>
    </row>
    <row r="3" spans="1:5" s="2" customFormat="1" ht="15.75" customHeight="1">
      <c r="A3" s="54"/>
    </row>
    <row r="4" spans="1:5" s="2" customFormat="1" ht="15.75" customHeight="1" thickBot="1">
      <c r="A4" s="228" t="s">
        <v>202</v>
      </c>
      <c r="B4" s="647" t="s">
        <v>347</v>
      </c>
      <c r="C4" s="648"/>
      <c r="D4" s="648"/>
      <c r="E4" s="648"/>
    </row>
    <row r="5" spans="1:5" s="70" customFormat="1" ht="17.45" customHeight="1">
      <c r="A5" s="178"/>
      <c r="B5" s="179"/>
      <c r="C5" s="68" t="s">
        <v>0</v>
      </c>
      <c r="D5" s="68" t="s">
        <v>1</v>
      </c>
      <c r="E5" s="69" t="s">
        <v>2</v>
      </c>
    </row>
    <row r="6" spans="1:5" ht="14.45" customHeight="1">
      <c r="A6" s="136"/>
      <c r="B6" s="643" t="s">
        <v>354</v>
      </c>
      <c r="C6" s="643" t="s">
        <v>93</v>
      </c>
      <c r="D6" s="645" t="s">
        <v>201</v>
      </c>
      <c r="E6" s="646"/>
    </row>
    <row r="7" spans="1:5" ht="99.6" customHeight="1">
      <c r="A7" s="136"/>
      <c r="B7" s="644"/>
      <c r="C7" s="643"/>
      <c r="D7" s="261" t="s">
        <v>200</v>
      </c>
      <c r="E7" s="262" t="s">
        <v>355</v>
      </c>
    </row>
    <row r="8" spans="1:5">
      <c r="A8" s="71">
        <v>1</v>
      </c>
      <c r="B8" s="263" t="s">
        <v>35</v>
      </c>
      <c r="C8" s="494">
        <v>38955606.119909823</v>
      </c>
      <c r="D8" s="494">
        <v>0</v>
      </c>
      <c r="E8" s="495">
        <v>38955606.119909823</v>
      </c>
    </row>
    <row r="9" spans="1:5">
      <c r="A9" s="71">
        <v>2</v>
      </c>
      <c r="B9" s="263" t="s">
        <v>36</v>
      </c>
      <c r="C9" s="494">
        <v>147382658.47999999</v>
      </c>
      <c r="D9" s="494">
        <v>0</v>
      </c>
      <c r="E9" s="495">
        <v>147382658.47999999</v>
      </c>
    </row>
    <row r="10" spans="1:5">
      <c r="A10" s="71">
        <v>3</v>
      </c>
      <c r="B10" s="263" t="s">
        <v>37</v>
      </c>
      <c r="C10" s="494">
        <v>59183635.189999998</v>
      </c>
      <c r="D10" s="494">
        <v>0</v>
      </c>
      <c r="E10" s="495">
        <v>59183635.189999998</v>
      </c>
    </row>
    <row r="11" spans="1:5">
      <c r="A11" s="71">
        <v>4</v>
      </c>
      <c r="B11" s="263" t="s">
        <v>38</v>
      </c>
      <c r="C11" s="494">
        <v>0</v>
      </c>
      <c r="D11" s="494">
        <v>0</v>
      </c>
      <c r="E11" s="495">
        <v>0</v>
      </c>
    </row>
    <row r="12" spans="1:5">
      <c r="A12" s="71">
        <v>5</v>
      </c>
      <c r="B12" s="263" t="s">
        <v>39</v>
      </c>
      <c r="C12" s="494">
        <v>155888800.59999999</v>
      </c>
      <c r="D12" s="494">
        <v>0</v>
      </c>
      <c r="E12" s="495">
        <v>155888800.59999999</v>
      </c>
    </row>
    <row r="13" spans="1:5">
      <c r="A13" s="71">
        <v>6.1</v>
      </c>
      <c r="B13" s="264" t="s">
        <v>40</v>
      </c>
      <c r="C13" s="496">
        <v>1074139566.0699959</v>
      </c>
      <c r="D13" s="494">
        <v>0</v>
      </c>
      <c r="E13" s="495">
        <v>1074139566.0699959</v>
      </c>
    </row>
    <row r="14" spans="1:5">
      <c r="A14" s="71">
        <v>6.2</v>
      </c>
      <c r="B14" s="265" t="s">
        <v>41</v>
      </c>
      <c r="C14" s="496">
        <v>44905547.519999802</v>
      </c>
      <c r="D14" s="494">
        <v>0</v>
      </c>
      <c r="E14" s="495">
        <v>44905547.519999802</v>
      </c>
    </row>
    <row r="15" spans="1:5">
      <c r="A15" s="71">
        <v>6</v>
      </c>
      <c r="B15" s="263" t="s">
        <v>42</v>
      </c>
      <c r="C15" s="494">
        <v>1029234018.5499961</v>
      </c>
      <c r="D15" s="494">
        <v>0</v>
      </c>
      <c r="E15" s="495">
        <v>1029234018.5499961</v>
      </c>
    </row>
    <row r="16" spans="1:5">
      <c r="A16" s="71">
        <v>7</v>
      </c>
      <c r="B16" s="263" t="s">
        <v>43</v>
      </c>
      <c r="C16" s="494">
        <v>11137249.879999936</v>
      </c>
      <c r="D16" s="494">
        <v>0</v>
      </c>
      <c r="E16" s="495">
        <v>11137249.879999936</v>
      </c>
    </row>
    <row r="17" spans="1:7">
      <c r="A17" s="71">
        <v>8</v>
      </c>
      <c r="B17" s="263" t="s">
        <v>199</v>
      </c>
      <c r="C17" s="494">
        <v>5126924.3300000019</v>
      </c>
      <c r="D17" s="494">
        <v>0</v>
      </c>
      <c r="E17" s="495">
        <v>5126924.3300000019</v>
      </c>
      <c r="F17" s="72"/>
      <c r="G17" s="72"/>
    </row>
    <row r="18" spans="1:7">
      <c r="A18" s="71">
        <v>9</v>
      </c>
      <c r="B18" s="263" t="s">
        <v>44</v>
      </c>
      <c r="C18" s="494">
        <v>0</v>
      </c>
      <c r="D18" s="494">
        <v>0</v>
      </c>
      <c r="E18" s="495">
        <v>0</v>
      </c>
      <c r="G18" s="72"/>
    </row>
    <row r="19" spans="1:7">
      <c r="A19" s="71">
        <v>10</v>
      </c>
      <c r="B19" s="263" t="s">
        <v>45</v>
      </c>
      <c r="C19" s="494">
        <v>47013183.240000017</v>
      </c>
      <c r="D19" s="494">
        <v>24383047</v>
      </c>
      <c r="E19" s="495">
        <v>22630136.240000017</v>
      </c>
      <c r="G19" s="72"/>
    </row>
    <row r="20" spans="1:7">
      <c r="A20" s="71">
        <v>11</v>
      </c>
      <c r="B20" s="263" t="s">
        <v>46</v>
      </c>
      <c r="C20" s="494">
        <v>9806283.1634</v>
      </c>
      <c r="D20" s="494">
        <v>0</v>
      </c>
      <c r="E20" s="495">
        <v>9806283.1634</v>
      </c>
    </row>
    <row r="21" spans="1:7" ht="26.25" thickBot="1">
      <c r="A21" s="139"/>
      <c r="B21" s="229" t="s">
        <v>357</v>
      </c>
      <c r="C21" s="497">
        <f>SUM(C8:C12, C15:C20)</f>
        <v>1503728359.5533056</v>
      </c>
      <c r="D21" s="497">
        <f>SUM(D8:D12, D15:D20)</f>
        <v>24383047</v>
      </c>
      <c r="E21" s="498">
        <f>SUM(E8:E12, E15:E20)</f>
        <v>1479345312.5533056</v>
      </c>
    </row>
    <row r="22" spans="1:7">
      <c r="A22" s="5"/>
      <c r="B22" s="5"/>
      <c r="C22" s="5"/>
      <c r="D22" s="5"/>
      <c r="E22" s="5"/>
    </row>
    <row r="23" spans="1:7">
      <c r="A23" s="5"/>
      <c r="B23" s="5"/>
      <c r="C23" s="5"/>
      <c r="D23" s="5"/>
      <c r="E23" s="5"/>
    </row>
    <row r="25" spans="1:7" s="4" customFormat="1">
      <c r="B25" s="73"/>
      <c r="F25" s="5"/>
      <c r="G25" s="5"/>
    </row>
    <row r="26" spans="1:7" s="4" customFormat="1">
      <c r="B26" s="73"/>
      <c r="F26" s="5"/>
      <c r="G26" s="5"/>
    </row>
    <row r="27" spans="1:7" s="4" customFormat="1">
      <c r="B27" s="73"/>
      <c r="F27" s="5"/>
      <c r="G27" s="5"/>
    </row>
    <row r="28" spans="1:7" s="4" customFormat="1">
      <c r="B28" s="73"/>
      <c r="F28" s="5"/>
      <c r="G28" s="5"/>
    </row>
    <row r="29" spans="1:7" s="4" customFormat="1">
      <c r="B29" s="73"/>
      <c r="F29" s="5"/>
      <c r="G29" s="5"/>
    </row>
    <row r="30" spans="1:7" s="4" customFormat="1">
      <c r="B30" s="73"/>
      <c r="F30" s="5"/>
      <c r="G30" s="5"/>
    </row>
    <row r="31" spans="1:7" s="4" customFormat="1">
      <c r="B31" s="73"/>
      <c r="F31" s="5"/>
      <c r="G31" s="5"/>
    </row>
    <row r="32" spans="1:7" s="4" customFormat="1">
      <c r="B32" s="73"/>
      <c r="F32" s="5"/>
      <c r="G32" s="5"/>
    </row>
    <row r="33" spans="2:7" s="4" customFormat="1">
      <c r="B33" s="73"/>
      <c r="F33" s="5"/>
      <c r="G33" s="5"/>
    </row>
    <row r="34" spans="2:7" s="4" customFormat="1">
      <c r="B34" s="73"/>
      <c r="F34" s="5"/>
      <c r="G34" s="5"/>
    </row>
    <row r="35" spans="2:7" s="4" customFormat="1">
      <c r="B35" s="73"/>
      <c r="F35" s="5"/>
      <c r="G35" s="5"/>
    </row>
    <row r="36" spans="2:7" s="4" customFormat="1">
      <c r="B36" s="73"/>
      <c r="F36" s="5"/>
      <c r="G36" s="5"/>
    </row>
    <row r="37" spans="2:7" s="4" customFormat="1">
      <c r="B37" s="73"/>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3" sqref="B3"/>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Terabank</v>
      </c>
    </row>
    <row r="2" spans="1:6" s="2" customFormat="1" ht="15.75" customHeight="1">
      <c r="A2" s="2" t="s">
        <v>31</v>
      </c>
      <c r="B2" s="340">
        <f>'3.PL'!C2</f>
        <v>44926</v>
      </c>
      <c r="C2" s="4"/>
      <c r="D2" s="4"/>
      <c r="E2" s="4"/>
      <c r="F2" s="4"/>
    </row>
    <row r="3" spans="1:6" s="2" customFormat="1" ht="15.75" customHeight="1">
      <c r="C3" s="4"/>
      <c r="D3" s="4"/>
      <c r="E3" s="4"/>
      <c r="F3" s="4"/>
    </row>
    <row r="4" spans="1:6" s="2" customFormat="1" ht="13.5" thickBot="1">
      <c r="A4" s="2" t="s">
        <v>85</v>
      </c>
      <c r="B4" s="230" t="s">
        <v>334</v>
      </c>
      <c r="C4" s="67" t="s">
        <v>73</v>
      </c>
      <c r="D4" s="4"/>
      <c r="E4" s="4"/>
      <c r="F4" s="4"/>
    </row>
    <row r="5" spans="1:6" ht="15">
      <c r="A5" s="183">
        <v>1</v>
      </c>
      <c r="B5" s="231" t="s">
        <v>356</v>
      </c>
      <c r="C5" s="499">
        <v>1479345312.5533059</v>
      </c>
    </row>
    <row r="6" spans="1:6" ht="15">
      <c r="A6" s="74">
        <v>2.1</v>
      </c>
      <c r="B6" s="137" t="s">
        <v>335</v>
      </c>
      <c r="C6" s="500">
        <v>83976423.729999959</v>
      </c>
    </row>
    <row r="7" spans="1:6" s="55" customFormat="1" ht="15" outlineLevel="1">
      <c r="A7" s="49">
        <v>2.2000000000000002</v>
      </c>
      <c r="B7" s="50" t="s">
        <v>336</v>
      </c>
      <c r="C7" s="501">
        <v>36055000</v>
      </c>
    </row>
    <row r="8" spans="1:6" s="55" customFormat="1" ht="25.5">
      <c r="A8" s="49">
        <v>3</v>
      </c>
      <c r="B8" s="181" t="s">
        <v>337</v>
      </c>
      <c r="C8" s="502">
        <f>SUM(C5:C7)</f>
        <v>1599376736.2833059</v>
      </c>
    </row>
    <row r="9" spans="1:6" ht="15">
      <c r="A9" s="74">
        <v>4</v>
      </c>
      <c r="B9" s="75" t="s">
        <v>87</v>
      </c>
      <c r="C9" s="500">
        <v>18735043.540000077</v>
      </c>
    </row>
    <row r="10" spans="1:6" s="55" customFormat="1" ht="15" outlineLevel="1">
      <c r="A10" s="49">
        <v>5.0999999999999996</v>
      </c>
      <c r="B10" s="50" t="s">
        <v>338</v>
      </c>
      <c r="C10" s="501">
        <v>-42971205.581000015</v>
      </c>
    </row>
    <row r="11" spans="1:6" s="55" customFormat="1" ht="15" outlineLevel="1">
      <c r="A11" s="49">
        <v>5.2</v>
      </c>
      <c r="B11" s="50" t="s">
        <v>339</v>
      </c>
      <c r="C11" s="501">
        <v>-35333900</v>
      </c>
    </row>
    <row r="12" spans="1:6" s="55" customFormat="1" ht="15">
      <c r="A12" s="49">
        <v>6</v>
      </c>
      <c r="B12" s="180" t="s">
        <v>480</v>
      </c>
      <c r="C12" s="501">
        <v>0</v>
      </c>
    </row>
    <row r="13" spans="1:6" s="55" customFormat="1" ht="15.75" thickBot="1">
      <c r="A13" s="51">
        <v>7</v>
      </c>
      <c r="B13" s="182" t="s">
        <v>285</v>
      </c>
      <c r="C13" s="503">
        <f>SUM(C8:C12)</f>
        <v>1539806674.2423058</v>
      </c>
    </row>
    <row r="15" spans="1:6" ht="25.5">
      <c r="B15" s="55" t="s">
        <v>481</v>
      </c>
    </row>
    <row r="17" spans="1:2" ht="15">
      <c r="A17" s="192"/>
      <c r="B17" s="193"/>
    </row>
    <row r="18" spans="1:2" ht="15">
      <c r="A18" s="197"/>
      <c r="B18" s="198"/>
    </row>
    <row r="19" spans="1:2">
      <c r="A19" s="199"/>
      <c r="B19" s="194"/>
    </row>
    <row r="20" spans="1:2">
      <c r="A20" s="200"/>
      <c r="B20" s="195"/>
    </row>
    <row r="21" spans="1:2">
      <c r="A21" s="200"/>
      <c r="B21" s="198"/>
    </row>
    <row r="22" spans="1:2">
      <c r="A22" s="199"/>
      <c r="B22" s="196"/>
    </row>
    <row r="23" spans="1:2">
      <c r="A23" s="200"/>
      <c r="B23" s="195"/>
    </row>
    <row r="24" spans="1:2">
      <c r="A24" s="200"/>
      <c r="B24" s="195"/>
    </row>
    <row r="25" spans="1:2">
      <c r="A25" s="200"/>
      <c r="B25" s="201"/>
    </row>
    <row r="26" spans="1:2">
      <c r="A26" s="200"/>
      <c r="B26" s="198"/>
    </row>
    <row r="27" spans="1:2">
      <c r="B27" s="73"/>
    </row>
    <row r="28" spans="1:2">
      <c r="B28" s="73"/>
    </row>
    <row r="29" spans="1:2">
      <c r="B29" s="73"/>
    </row>
    <row r="30" spans="1:2">
      <c r="B30" s="73"/>
    </row>
    <row r="31" spans="1:2">
      <c r="B31" s="73"/>
    </row>
    <row r="32" spans="1:2">
      <c r="B32" s="73"/>
    </row>
    <row r="33" spans="2:2">
      <c r="B33" s="7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VoyrMlBYoFNmc3olEZrMEC1wDKRZqV2/AF9YIKdjiWk=</DigestValue>
    </Reference>
    <Reference Type="http://www.w3.org/2000/09/xmldsig#Object" URI="#idOfficeObject">
      <DigestMethod Algorithm="http://www.w3.org/2001/04/xmlenc#sha256"/>
      <DigestValue>v76YuZFNp0RdywR/IdsGMHG2WwWB2HSxiGMxfM4hz8M=</DigestValue>
    </Reference>
    <Reference Type="http://uri.etsi.org/01903#SignedProperties" URI="#idSignedProperties">
      <Transforms>
        <Transform Algorithm="http://www.w3.org/TR/2001/REC-xml-c14n-20010315"/>
      </Transforms>
      <DigestMethod Algorithm="http://www.w3.org/2001/04/xmlenc#sha256"/>
      <DigestValue>vGfbtOJailYF+z6vxuaEvBxQJkskbskw3u7OraiNh1s=</DigestValue>
    </Reference>
  </SignedInfo>
  <SignatureValue>qZ9LcMv1tanzzwYOv12uAt9fXDI4u5l/qhVfCfFvulkSJJ+fEPC18bKC56im2CdMyGbAxIMSKnxh
/bRWg/DBWgU4ZeDXEZeAgkIY0oz/+Tr+7bRz428s2Ax8ZwN+dZVAtFNatoAqcHwpLFu5LXSO/qJp
j6LFKMUezECsiEgUzIpVIYItnVEDOcBigss+5bn0ZjKHSnqAqikPqC//ykjdbE4EvLI7gUQi2Fti
t460c3fxW2kSnZPMGA8ITC5uRLDyrHpJwceSZarD1H7YH2Dr8Z5Rj32qwKjFq/NCEPWYZcmj5k5j
5iOiyjvBYG7+pUcQKTyzCSESpfm3UyXIi2zM3A==</SignatureValue>
  <KeyInfo>
    <X509Data>
      <X509Certificate>MIIGOzCCBSOgAwIBAgIKcs1tNQADAAJDHDANBgkqhkiG9w0BAQsFADBKMRIwEAYKCZImiZPyLGQBGRYCZ2UxEzARBgoJkiaJk/IsZAEZFgNuYmcxHzAdBgNVBAMTFk5CRyBDbGFzcyAyIElOVCBTdWIgQ0EwHhcNMjMxMTAxMTIzNjQzWhcNMjUxMDMxMTIzNjQzWjA5MRUwEwYDVQQKEwxKU0MgVEVSQUJBTksxIDAeBgNVBAMTF0JLUyAtIEFuYSBTaGFyYXNoZW5pZHplMIIBIjANBgkqhkiG9w0BAQEFAAOCAQ8AMIIBCgKCAQEA7iUiBLd5AQTKDuw/rMPj1c6RND7TxKTqPwQqsCT+4KWL8UR6Ws7VoYfKSdHP2U1lav8V9vDdoVC6zRJdGhPgTaXKRWtZ7NH8PlsnW0Gj1uMKDsrJpJEur5ZwW64uD0WM2J3kjs4SDwPSSxrdviiZ4C76RQV0xA3b5pRmXKSfKPsAZ2hoLXrL4xWBhiXPMcBOGTW8s0sUrbUjjt7avEQuPARcWrDeRMRcRuQ9LFnMKmFcLyeqc0ysEENjMiZvw3seuvjTHunJ/98o/a9g2tQVWBxql/t1wAww5yU9VFWm6sQ1Js8hWeeEQALaWs7271GEF7IEThiRystTKw1VBjmGxwIDAQABo4IDMjCCAy4wPAYJKwYBBAGCNxUHBC8wLQYlKwYBBAGCNxUI5rJgg431RIaBmQmDuKFKg76EcQSDxJEzhIOIXQIBZAIBIzAdBgNVHSUEFjAUBggrBgEFBQcDAgYIKwYBBQUHAwQwCwYDVR0PBAQDAgeAMCcGCSsGAQQBgjcVCgQaMBgwCgYIKwYBBQUHAwIwCgYIKwYBBQUHAwQwHQYDVR0OBBYEFEOlLpmYjVlndkKTZyT4y1tkdAX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etVywpVO0KlK5TTzuUGJDiP55NYUJPR6vdu/fe0jCuFSb0N6Z3tUpxV6LFkzxzbmc26Q9zBDbrPq0rbpNOB4jjWU9gpP8tIVkuwGxz9lIrgOxxiVsq4mtqcDk849yqod8bVMEvJtRQCiazUjp51P9oVDYanZ8I5591Sw/+kTH3etlSrhB65kiL0HMzmJuAAUq1CM5+q9BDW66m8dnGeagQoFnS6NKNOZq1IrrUYe0xcrNKcax/Aea3gjIlSwxi4jrKVKE3yY8I00iNAcQR0vB/GzeLPJrzLipB4nRjdZP2kcVhA9NfEwVupnBHKTBkytmMyN+0OoCRSbHSmVbHu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Transform>
          <Transform Algorithm="http://www.w3.org/TR/2001/REC-xml-c14n-20010315"/>
        </Transforms>
        <DigestMethod Algorithm="http://www.w3.org/2001/04/xmlenc#sha256"/>
        <DigestValue>goocS0YJiNyypXdY7PJpfNa9Y9j79vAxY/rgT1EdEqc=</DigestValue>
      </Reference>
      <Reference URI="/xl/calcChain.xml?ContentType=application/vnd.openxmlformats-officedocument.spreadsheetml.calcChain+xml">
        <DigestMethod Algorithm="http://www.w3.org/2001/04/xmlenc#sha256"/>
        <DigestValue>d5xOdwoXIvYicNH8QNzAzrLJaA9q88KgXqIApm2yXr0=</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DwbHxcY51s6xEN6lwQZgPJcgMm8b1f3IiErS341zga4=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EmL1dJsXFfEI7TlVUeF0QCZ2K37fflrCstnuVD7xZII=</DigestValue>
      </Reference>
      <Reference URI="/xl/externalLinks/externalLink3.xml?ContentType=application/vnd.openxmlformats-officedocument.spreadsheetml.externalLink+xml">
        <DigestMethod Algorithm="http://www.w3.org/2001/04/xmlenc#sha256"/>
        <DigestValue>TbdKtlnI53gNtc08tQCZT73xQX+A79+p+mlNCXSsaTE=</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externalLinks/externalLink5.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wEdcnsv26vy2WbvBY83TbfxpMANLVtxbyzFcWE0bZHE=</DigestValue>
      </Reference>
      <Reference URI="/xl/styles.xml?ContentType=application/vnd.openxmlformats-officedocument.spreadsheetml.styles+xml">
        <DigestMethod Algorithm="http://www.w3.org/2001/04/xmlenc#sha256"/>
        <DigestValue>KDZaN1DAhcHWXUEmAPCczNSTpNNXrT7Hby9ZQdJpFt0=</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/eupNTYDo0PGtMl4nH89IpOeVF6HGQuc01fQvr7mpyA=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yaAiwfIdJksDpRowZkntsM79tDD2xxNw/dnHGnDTHHM=</DigestValue>
      </Reference>
      <Reference URI="/xl/worksheets/sheet10.xml?ContentType=application/vnd.openxmlformats-officedocument.spreadsheetml.worksheet+xml">
        <DigestMethod Algorithm="http://www.w3.org/2001/04/xmlenc#sha256"/>
        <DigestValue>OaYsnmtQp2tY6jrrsYlFX/T4kSjSIMlF7c5qvZ1lrFE=</DigestValue>
      </Reference>
      <Reference URI="/xl/worksheets/sheet11.xml?ContentType=application/vnd.openxmlformats-officedocument.spreadsheetml.worksheet+xml">
        <DigestMethod Algorithm="http://www.w3.org/2001/04/xmlenc#sha256"/>
        <DigestValue>LS5KBJ0FpuZYFGazCYDLwoZ6R2Ue/iAWJAFACgcnKwo=</DigestValue>
      </Reference>
      <Reference URI="/xl/worksheets/sheet12.xml?ContentType=application/vnd.openxmlformats-officedocument.spreadsheetml.worksheet+xml">
        <DigestMethod Algorithm="http://www.w3.org/2001/04/xmlenc#sha256"/>
        <DigestValue>xuE/moSPXAI7AJEo+Q03vLI3eMFkwHMngepvxoqbx/8=</DigestValue>
      </Reference>
      <Reference URI="/xl/worksheets/sheet13.xml?ContentType=application/vnd.openxmlformats-officedocument.spreadsheetml.worksheet+xml">
        <DigestMethod Algorithm="http://www.w3.org/2001/04/xmlenc#sha256"/>
        <DigestValue>5vy1G1nPWFJ+XrN+VwWUT8yKXCUccD1EUwrpFRip/jI=</DigestValue>
      </Reference>
      <Reference URI="/xl/worksheets/sheet14.xml?ContentType=application/vnd.openxmlformats-officedocument.spreadsheetml.worksheet+xml">
        <DigestMethod Algorithm="http://www.w3.org/2001/04/xmlenc#sha256"/>
        <DigestValue>C+R2N0TPrQRplGvWej8Fz5YaTaZsmE0ODlGSZWeuZNE=</DigestValue>
      </Reference>
      <Reference URI="/xl/worksheets/sheet15.xml?ContentType=application/vnd.openxmlformats-officedocument.spreadsheetml.worksheet+xml">
        <DigestMethod Algorithm="http://www.w3.org/2001/04/xmlenc#sha256"/>
        <DigestValue>jy1qbjRtD7iSzdoN9hjRnEZgAJnzyUdtF6VqLJBtZSU=</DigestValue>
      </Reference>
      <Reference URI="/xl/worksheets/sheet16.xml?ContentType=application/vnd.openxmlformats-officedocument.spreadsheetml.worksheet+xml">
        <DigestMethod Algorithm="http://www.w3.org/2001/04/xmlenc#sha256"/>
        <DigestValue>02BUFsUEKWkUaJhaj18d9mZTqsknLvXDsmnWe63nVcg=</DigestValue>
      </Reference>
      <Reference URI="/xl/worksheets/sheet17.xml?ContentType=application/vnd.openxmlformats-officedocument.spreadsheetml.worksheet+xml">
        <DigestMethod Algorithm="http://www.w3.org/2001/04/xmlenc#sha256"/>
        <DigestValue>xft57FEHm5q492GM+yyoh4zfAKSoWrXrgI9QpGROaAU=</DigestValue>
      </Reference>
      <Reference URI="/xl/worksheets/sheet18.xml?ContentType=application/vnd.openxmlformats-officedocument.spreadsheetml.worksheet+xml">
        <DigestMethod Algorithm="http://www.w3.org/2001/04/xmlenc#sha256"/>
        <DigestValue>O8xqKsqdv+moIgaSXnG13cvlt2L75AAeMBVGKnumEO4=</DigestValue>
      </Reference>
      <Reference URI="/xl/worksheets/sheet19.xml?ContentType=application/vnd.openxmlformats-officedocument.spreadsheetml.worksheet+xml">
        <DigestMethod Algorithm="http://www.w3.org/2001/04/xmlenc#sha256"/>
        <DigestValue>OOp0RkANfFDS54sx7G3ih5BZZwOoGBB6mZ9jtG4GnME=</DigestValue>
      </Reference>
      <Reference URI="/xl/worksheets/sheet2.xml?ContentType=application/vnd.openxmlformats-officedocument.spreadsheetml.worksheet+xml">
        <DigestMethod Algorithm="http://www.w3.org/2001/04/xmlenc#sha256"/>
        <DigestValue>L+HGdRtxXzwgg+Bu2KOI0E2CGCcpWjthjCGLPVVkqsA=</DigestValue>
      </Reference>
      <Reference URI="/xl/worksheets/sheet20.xml?ContentType=application/vnd.openxmlformats-officedocument.spreadsheetml.worksheet+xml">
        <DigestMethod Algorithm="http://www.w3.org/2001/04/xmlenc#sha256"/>
        <DigestValue>GSy5eWH/N9orESo8Z1iUQ52iK9+CeRk2G9tMzuRRYJ8=</DigestValue>
      </Reference>
      <Reference URI="/xl/worksheets/sheet21.xml?ContentType=application/vnd.openxmlformats-officedocument.spreadsheetml.worksheet+xml">
        <DigestMethod Algorithm="http://www.w3.org/2001/04/xmlenc#sha256"/>
        <DigestValue>wZBsCxEaYd11TCm8cOCT45yDn+dm9Izk44wi6HNmJqE=</DigestValue>
      </Reference>
      <Reference URI="/xl/worksheets/sheet22.xml?ContentType=application/vnd.openxmlformats-officedocument.spreadsheetml.worksheet+xml">
        <DigestMethod Algorithm="http://www.w3.org/2001/04/xmlenc#sha256"/>
        <DigestValue>xVBntoaI37wvZtjUxhSN4G92RBQsfv42DP0vk6TfDgA=</DigestValue>
      </Reference>
      <Reference URI="/xl/worksheets/sheet23.xml?ContentType=application/vnd.openxmlformats-officedocument.spreadsheetml.worksheet+xml">
        <DigestMethod Algorithm="http://www.w3.org/2001/04/xmlenc#sha256"/>
        <DigestValue>xodOEuz9nfM+xhep+CU76U2NChgxyhJjskHbvuVeuyc=</DigestValue>
      </Reference>
      <Reference URI="/xl/worksheets/sheet24.xml?ContentType=application/vnd.openxmlformats-officedocument.spreadsheetml.worksheet+xml">
        <DigestMethod Algorithm="http://www.w3.org/2001/04/xmlenc#sha256"/>
        <DigestValue>lRMHw8ExRPRjKNkqE3GTj3EyZubj9itjElLNStO0jqw=</DigestValue>
      </Reference>
      <Reference URI="/xl/worksheets/sheet25.xml?ContentType=application/vnd.openxmlformats-officedocument.spreadsheetml.worksheet+xml">
        <DigestMethod Algorithm="http://www.w3.org/2001/04/xmlenc#sha256"/>
        <DigestValue>PzUukxqsdsTSM87vaNjvz22ffl29jmgVssz+UJj3M1M=</DigestValue>
      </Reference>
      <Reference URI="/xl/worksheets/sheet26.xml?ContentType=application/vnd.openxmlformats-officedocument.spreadsheetml.worksheet+xml">
        <DigestMethod Algorithm="http://www.w3.org/2001/04/xmlenc#sha256"/>
        <DigestValue>URHOICbQi3VlS4Pc9SSwHL5Kvllc2D2AhByGRopEBsg=</DigestValue>
      </Reference>
      <Reference URI="/xl/worksheets/sheet27.xml?ContentType=application/vnd.openxmlformats-officedocument.spreadsheetml.worksheet+xml">
        <DigestMethod Algorithm="http://www.w3.org/2001/04/xmlenc#sha256"/>
        <DigestValue>eRZzeBXxoqf6MOEzIfcLH6oGXmCuN0o6tAFJ2SXuEV0=</DigestValue>
      </Reference>
      <Reference URI="/xl/worksheets/sheet28.xml?ContentType=application/vnd.openxmlformats-officedocument.spreadsheetml.worksheet+xml">
        <DigestMethod Algorithm="http://www.w3.org/2001/04/xmlenc#sha256"/>
        <DigestValue>Hq0dB6yqlw9rynF7owaMYXOMNLuXEcFHm6lbIgTTjEY=</DigestValue>
      </Reference>
      <Reference URI="/xl/worksheets/sheet29.xml?ContentType=application/vnd.openxmlformats-officedocument.spreadsheetml.worksheet+xml">
        <DigestMethod Algorithm="http://www.w3.org/2001/04/xmlenc#sha256"/>
        <DigestValue>jkLudoI3KJKXr4J7uxSjNP3n/7h/teToPblL5KbDh2M=</DigestValue>
      </Reference>
      <Reference URI="/xl/worksheets/sheet3.xml?ContentType=application/vnd.openxmlformats-officedocument.spreadsheetml.worksheet+xml">
        <DigestMethod Algorithm="http://www.w3.org/2001/04/xmlenc#sha256"/>
        <DigestValue>zFLrLFzmE3KsTmDxeO3vNA/jy82jV3aNWakyBbZn1Gc=</DigestValue>
      </Reference>
      <Reference URI="/xl/worksheets/sheet4.xml?ContentType=application/vnd.openxmlformats-officedocument.spreadsheetml.worksheet+xml">
        <DigestMethod Algorithm="http://www.w3.org/2001/04/xmlenc#sha256"/>
        <DigestValue>Q/bJuFux//hqjd3O5ociPHnc63zAL6JiSROF81cc9/8=</DigestValue>
      </Reference>
      <Reference URI="/xl/worksheets/sheet5.xml?ContentType=application/vnd.openxmlformats-officedocument.spreadsheetml.worksheet+xml">
        <DigestMethod Algorithm="http://www.w3.org/2001/04/xmlenc#sha256"/>
        <DigestValue>jSrSg0hNg6Bye9nqpxw36DKd8TyUsNoUtmmisNG+LAc=</DigestValue>
      </Reference>
      <Reference URI="/xl/worksheets/sheet6.xml?ContentType=application/vnd.openxmlformats-officedocument.spreadsheetml.worksheet+xml">
        <DigestMethod Algorithm="http://www.w3.org/2001/04/xmlenc#sha256"/>
        <DigestValue>seVJl9i+IeY+tRwAwNVLusDgEtc9kisB+ys+lTcD2gA=</DigestValue>
      </Reference>
      <Reference URI="/xl/worksheets/sheet7.xml?ContentType=application/vnd.openxmlformats-officedocument.spreadsheetml.worksheet+xml">
        <DigestMethod Algorithm="http://www.w3.org/2001/04/xmlenc#sha256"/>
        <DigestValue>Sk8wAInMVJ2h9D5WqHMJb7czdY4nvZgeEc/B5Nu0Cko=</DigestValue>
      </Reference>
      <Reference URI="/xl/worksheets/sheet8.xml?ContentType=application/vnd.openxmlformats-officedocument.spreadsheetml.worksheet+xml">
        <DigestMethod Algorithm="http://www.w3.org/2001/04/xmlenc#sha256"/>
        <DigestValue>HEhtAdgWtqJRYD6tJKemjtNKKTort+OiUakacVP2DuI=</DigestValue>
      </Reference>
      <Reference URI="/xl/worksheets/sheet9.xml?ContentType=application/vnd.openxmlformats-officedocument.spreadsheetml.worksheet+xml">
        <DigestMethod Algorithm="http://www.w3.org/2001/04/xmlenc#sha256"/>
        <DigestValue>zRnuP7CI8vjf1nhLo7ax4rqXJQ+gU5C/3Ls2wK62U1w=</DigestValue>
      </Reference>
    </Manifest>
    <SignatureProperties>
      <SignatureProperty Id="idSignatureTime" Target="#idPackageSignature">
        <mdssi:SignatureTime xmlns:mdssi="http://schemas.openxmlformats.org/package/2006/digital-signature">
          <mdssi:Format>YYYY-MM-DDThh:mm:ssTZD</mdssi:Format>
          <mdssi:Value>2024-01-24T11:36:50Z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2024-01-24T11:36:50Z</xd:SigningTime>
          <xd:SigningCertificate>
            <xd:Cert>
              <xd:CertDigest>
                <DigestMethod Algorithm="http://www.w3.org/2001/04/xmlenc#sha256"/>
                <DigestValue>8vNnZSEpz1qzed/2UP41dQPjtndOjlqOMaN3jhZLJ1g=</DigestValue>
              </xd:CertDigest>
              <xd:IssuerSerial>
                <X509IssuerName>CN=NBG Class 2 INT Sub CA, DC=nbg, DC=ge</X509IssuerName>
                <X509SerialNumber>542139230778186797302556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S8woMzgBUQjHskwMvn5cmY5QhSjoSbmZS26stR6vK1w=</DigestValue>
    </Reference>
    <Reference Type="http://www.w3.org/2000/09/xmldsig#Object" URI="#idOfficeObject">
      <DigestMethod Algorithm="http://www.w3.org/2001/04/xmlenc#sha256"/>
      <DigestValue>v76YuZFNp0RdywR/IdsGMHG2WwWB2HSxiGMxfM4hz8M=</DigestValue>
    </Reference>
    <Reference Type="http://uri.etsi.org/01903#SignedProperties" URI="#idSignedProperties">
      <Transforms>
        <Transform Algorithm="http://www.w3.org/TR/2001/REC-xml-c14n-20010315"/>
      </Transforms>
      <DigestMethod Algorithm="http://www.w3.org/2001/04/xmlenc#sha256"/>
      <DigestValue>7urjjt1SbYFrBcnU38dwHMbU9jRggX36f19XQP6v8OI=</DigestValue>
    </Reference>
  </SignedInfo>
  <SignatureValue>JNVfeLpQm9gQwx6dPtZJN5NAy+LSEgOLACBN8yUZqI2NzAvO8uH99h4Hrer2jRb0nhSoMsgoQ+dw
g7EEWIc1AkF6kBsiB8B5iKuMywoesx537ZXWMfW5p6KR10xT9jP7/9VOrw/g/EWdQWhsGGWr2jjN
TlCINrMVl4Kq+sy73GtejUv5WdpGtrv/vNXK5o5ex1Xahgrk8PxoNiQSDCtKKb/rnqP+7oqGYGXv
wG2QwKupAMYHvMshhhT4qz6iYgTkh90LJhnIyHPui9QAkcig6u5CQp/EULr1bMdgPNgHsiM0272k
2Ec47wBuu5W0+j7+SbhljSd4Mkx6T1uomwVjQg==</SignatureValue>
  <KeyInfo>
    <X509Data>
      <X509Certificate>MIIGNzCCBR+gAwIBAgIKcs+IQwADAAJDHTANBgkqhkiG9w0BAQsFADBKMRIwEAYKCZImiZPyLGQBGRYCZ2UxEzARBgoJkiaJk/IsZAEZFgNuYmcxHzAdBgNVBAMTFk5CRyBDbGFzcyAyIElOVCBTdWIgQ0EwHhcNMjMxMTAxMTIzOTAxWhcNMjUxMDMxMTIzOTAxWjA1MRUwEwYDVQQKEwxKU0MgVGVyYWJhbmsxHDAaBgNVBAMTE0JLUyAtIFNvcGhpZSBKdWdlbGkwggEiMA0GCSqGSIb3DQEBAQUAA4IBDwAwggEKAoIBAQDxbRsz2ynsdoXVMCZU4ARg7xoxUAvLwKKnmvchu44rJxkrSGXuZ9whJUI2tevVLbRC61nTfMioi0WHhDsnBxcr4BKx+m194T8p91AZaTN35uOLrLTK1Zh5IF6Oa2Dr9n9eMXsUZKwsDLZpQvrELwr0Ewm83k+eDQurtzuQ8lD03VXtURAGEE75UPbCIZFUmapHa6GY44pRyZA51T8aDlNCVCFHpkFE/YMoRc/+eLZdwMlWKcGVvpXcjSC8KWSHvt22Sm3BCBedCrLuVwEAcfrGbZW6ISn93LVHqet8IkFb65YgOjHmdJ+nmJw3RgfMW76iXvqxfF5wz0brWbh7I91pAgMBAAGjggMyMIIDLjA8BgkrBgEEAYI3FQcELzAtBiUrBgEEAYI3FQjmsmCDjfVEhoGZCYO4oUqDvoRxBIPEkTOEg4hdAgFkAgEjMB0GA1UdJQQWMBQGCCsGAQUFBwMCBggrBgEFBQcDBDALBgNVHQ8EBAMCB4AwJwYJKwYBBAGCNxUKBBowGDAKBggrBgEFBQcDAjAKBggrBgEFBQcDBDAdBgNVHQ4EFgQUbLpZHuiGohEKf/kogeChsj/9U9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INm21sgQFbphLve0CNJ172o3/ifGVOHlDL/ryWi3xh24hL5lv5nIAQzhGvlkzmhTz4LUXW/VrdjI6a/zeG3TtdU9j/6iOOC/gQ7D9oFwFmV6MmzaZBsPleiVhdnAhbqmhpwcZ3cxXjkZp0Lbs8xOgmfIpr4oqsNJoWNNNrYvyrFo4YeW+2JYTlrljUMIfy49UO85FsL2L2lgqQX8WgNtJJZx/yJ4VUZUEB3+3O09Lzdh46RTb1Fusprp9568w4jLxHlc48jtp19+NM6eOQxVBpLWzu9rHnjPOBs5f1wR8QnZ7FsMQNWM3FAeHN0ZnoThh5zxU3wPyvY/zEsCuFm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goocS0YJiNyypXdY7PJpfNa9Y9j79vAxY/rgT1EdEqc=</DigestValue>
      </Reference>
      <Reference URI="/xl/calcChain.xml?ContentType=application/vnd.openxmlformats-officedocument.spreadsheetml.calcChain+xml">
        <DigestMethod Algorithm="http://www.w3.org/2001/04/xmlenc#sha256"/>
        <DigestValue>d5xOdwoXIvYicNH8QNzAzrLJaA9q88KgXqIApm2yXr0=</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DwbHxcY51s6xEN6lwQZgPJcgMm8b1f3IiErS341zga4=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EmL1dJsXFfEI7TlVUeF0QCZ2K37fflrCstnuVD7xZII=</DigestValue>
      </Reference>
      <Reference URI="/xl/externalLinks/externalLink3.xml?ContentType=application/vnd.openxmlformats-officedocument.spreadsheetml.externalLink+xml">
        <DigestMethod Algorithm="http://www.w3.org/2001/04/xmlenc#sha256"/>
        <DigestValue>TbdKtlnI53gNtc08tQCZT73xQX+A79+p+mlNCXSsaTE=</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externalLinks/externalLink5.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wEdcnsv26vy2WbvBY83TbfxpMANLVtxbyzFcWE0bZHE=</DigestValue>
      </Reference>
      <Reference URI="/xl/styles.xml?ContentType=application/vnd.openxmlformats-officedocument.spreadsheetml.styles+xml">
        <DigestMethod Algorithm="http://www.w3.org/2001/04/xmlenc#sha256"/>
        <DigestValue>KDZaN1DAhcHWXUEmAPCczNSTpNNXrT7Hby9ZQdJpFt0=</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/eupNTYDo0PGtMl4nH89IpOeVF6HGQuc01fQvr7mpyA=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yaAiwfIdJksDpRowZkntsM79tDD2xxNw/dnHGnDTHHM=</DigestValue>
      </Reference>
      <Reference URI="/xl/worksheets/sheet10.xml?ContentType=application/vnd.openxmlformats-officedocument.spreadsheetml.worksheet+xml">
        <DigestMethod Algorithm="http://www.w3.org/2001/04/xmlenc#sha256"/>
        <DigestValue>OaYsnmtQp2tY6jrrsYlFX/T4kSjSIMlF7c5qvZ1lrFE=</DigestValue>
      </Reference>
      <Reference URI="/xl/worksheets/sheet11.xml?ContentType=application/vnd.openxmlformats-officedocument.spreadsheetml.worksheet+xml">
        <DigestMethod Algorithm="http://www.w3.org/2001/04/xmlenc#sha256"/>
        <DigestValue>LS5KBJ0FpuZYFGazCYDLwoZ6R2Ue/iAWJAFACgcnKwo=</DigestValue>
      </Reference>
      <Reference URI="/xl/worksheets/sheet12.xml?ContentType=application/vnd.openxmlformats-officedocument.spreadsheetml.worksheet+xml">
        <DigestMethod Algorithm="http://www.w3.org/2001/04/xmlenc#sha256"/>
        <DigestValue>xuE/moSPXAI7AJEo+Q03vLI3eMFkwHMngepvxoqbx/8=</DigestValue>
      </Reference>
      <Reference URI="/xl/worksheets/sheet13.xml?ContentType=application/vnd.openxmlformats-officedocument.spreadsheetml.worksheet+xml">
        <DigestMethod Algorithm="http://www.w3.org/2001/04/xmlenc#sha256"/>
        <DigestValue>5vy1G1nPWFJ+XrN+VwWUT8yKXCUccD1EUwrpFRip/jI=</DigestValue>
      </Reference>
      <Reference URI="/xl/worksheets/sheet14.xml?ContentType=application/vnd.openxmlformats-officedocument.spreadsheetml.worksheet+xml">
        <DigestMethod Algorithm="http://www.w3.org/2001/04/xmlenc#sha256"/>
        <DigestValue>C+R2N0TPrQRplGvWej8Fz5YaTaZsmE0ODlGSZWeuZNE=</DigestValue>
      </Reference>
      <Reference URI="/xl/worksheets/sheet15.xml?ContentType=application/vnd.openxmlformats-officedocument.spreadsheetml.worksheet+xml">
        <DigestMethod Algorithm="http://www.w3.org/2001/04/xmlenc#sha256"/>
        <DigestValue>jy1qbjRtD7iSzdoN9hjRnEZgAJnzyUdtF6VqLJBtZSU=</DigestValue>
      </Reference>
      <Reference URI="/xl/worksheets/sheet16.xml?ContentType=application/vnd.openxmlformats-officedocument.spreadsheetml.worksheet+xml">
        <DigestMethod Algorithm="http://www.w3.org/2001/04/xmlenc#sha256"/>
        <DigestValue>02BUFsUEKWkUaJhaj18d9mZTqsknLvXDsmnWe63nVcg=</DigestValue>
      </Reference>
      <Reference URI="/xl/worksheets/sheet17.xml?ContentType=application/vnd.openxmlformats-officedocument.spreadsheetml.worksheet+xml">
        <DigestMethod Algorithm="http://www.w3.org/2001/04/xmlenc#sha256"/>
        <DigestValue>xft57FEHm5q492GM+yyoh4zfAKSoWrXrgI9QpGROaAU=</DigestValue>
      </Reference>
      <Reference URI="/xl/worksheets/sheet18.xml?ContentType=application/vnd.openxmlformats-officedocument.spreadsheetml.worksheet+xml">
        <DigestMethod Algorithm="http://www.w3.org/2001/04/xmlenc#sha256"/>
        <DigestValue>O8xqKsqdv+moIgaSXnG13cvlt2L75AAeMBVGKnumEO4=</DigestValue>
      </Reference>
      <Reference URI="/xl/worksheets/sheet19.xml?ContentType=application/vnd.openxmlformats-officedocument.spreadsheetml.worksheet+xml">
        <DigestMethod Algorithm="http://www.w3.org/2001/04/xmlenc#sha256"/>
        <DigestValue>OOp0RkANfFDS54sx7G3ih5BZZwOoGBB6mZ9jtG4GnME=</DigestValue>
      </Reference>
      <Reference URI="/xl/worksheets/sheet2.xml?ContentType=application/vnd.openxmlformats-officedocument.spreadsheetml.worksheet+xml">
        <DigestMethod Algorithm="http://www.w3.org/2001/04/xmlenc#sha256"/>
        <DigestValue>L+HGdRtxXzwgg+Bu2KOI0E2CGCcpWjthjCGLPVVkqsA=</DigestValue>
      </Reference>
      <Reference URI="/xl/worksheets/sheet20.xml?ContentType=application/vnd.openxmlformats-officedocument.spreadsheetml.worksheet+xml">
        <DigestMethod Algorithm="http://www.w3.org/2001/04/xmlenc#sha256"/>
        <DigestValue>GSy5eWH/N9orESo8Z1iUQ52iK9+CeRk2G9tMzuRRYJ8=</DigestValue>
      </Reference>
      <Reference URI="/xl/worksheets/sheet21.xml?ContentType=application/vnd.openxmlformats-officedocument.spreadsheetml.worksheet+xml">
        <DigestMethod Algorithm="http://www.w3.org/2001/04/xmlenc#sha256"/>
        <DigestValue>wZBsCxEaYd11TCm8cOCT45yDn+dm9Izk44wi6HNmJqE=</DigestValue>
      </Reference>
      <Reference URI="/xl/worksheets/sheet22.xml?ContentType=application/vnd.openxmlformats-officedocument.spreadsheetml.worksheet+xml">
        <DigestMethod Algorithm="http://www.w3.org/2001/04/xmlenc#sha256"/>
        <DigestValue>xVBntoaI37wvZtjUxhSN4G92RBQsfv42DP0vk6TfDgA=</DigestValue>
      </Reference>
      <Reference URI="/xl/worksheets/sheet23.xml?ContentType=application/vnd.openxmlformats-officedocument.spreadsheetml.worksheet+xml">
        <DigestMethod Algorithm="http://www.w3.org/2001/04/xmlenc#sha256"/>
        <DigestValue>xodOEuz9nfM+xhep+CU76U2NChgxyhJjskHbvuVeuyc=</DigestValue>
      </Reference>
      <Reference URI="/xl/worksheets/sheet24.xml?ContentType=application/vnd.openxmlformats-officedocument.spreadsheetml.worksheet+xml">
        <DigestMethod Algorithm="http://www.w3.org/2001/04/xmlenc#sha256"/>
        <DigestValue>lRMHw8ExRPRjKNkqE3GTj3EyZubj9itjElLNStO0jqw=</DigestValue>
      </Reference>
      <Reference URI="/xl/worksheets/sheet25.xml?ContentType=application/vnd.openxmlformats-officedocument.spreadsheetml.worksheet+xml">
        <DigestMethod Algorithm="http://www.w3.org/2001/04/xmlenc#sha256"/>
        <DigestValue>PzUukxqsdsTSM87vaNjvz22ffl29jmgVssz+UJj3M1M=</DigestValue>
      </Reference>
      <Reference URI="/xl/worksheets/sheet26.xml?ContentType=application/vnd.openxmlformats-officedocument.spreadsheetml.worksheet+xml">
        <DigestMethod Algorithm="http://www.w3.org/2001/04/xmlenc#sha256"/>
        <DigestValue>URHOICbQi3VlS4Pc9SSwHL5Kvllc2D2AhByGRopEBsg=</DigestValue>
      </Reference>
      <Reference URI="/xl/worksheets/sheet27.xml?ContentType=application/vnd.openxmlformats-officedocument.spreadsheetml.worksheet+xml">
        <DigestMethod Algorithm="http://www.w3.org/2001/04/xmlenc#sha256"/>
        <DigestValue>eRZzeBXxoqf6MOEzIfcLH6oGXmCuN0o6tAFJ2SXuEV0=</DigestValue>
      </Reference>
      <Reference URI="/xl/worksheets/sheet28.xml?ContentType=application/vnd.openxmlformats-officedocument.spreadsheetml.worksheet+xml">
        <DigestMethod Algorithm="http://www.w3.org/2001/04/xmlenc#sha256"/>
        <DigestValue>Hq0dB6yqlw9rynF7owaMYXOMNLuXEcFHm6lbIgTTjEY=</DigestValue>
      </Reference>
      <Reference URI="/xl/worksheets/sheet29.xml?ContentType=application/vnd.openxmlformats-officedocument.spreadsheetml.worksheet+xml">
        <DigestMethod Algorithm="http://www.w3.org/2001/04/xmlenc#sha256"/>
        <DigestValue>jkLudoI3KJKXr4J7uxSjNP3n/7h/teToPblL5KbDh2M=</DigestValue>
      </Reference>
      <Reference URI="/xl/worksheets/sheet3.xml?ContentType=application/vnd.openxmlformats-officedocument.spreadsheetml.worksheet+xml">
        <DigestMethod Algorithm="http://www.w3.org/2001/04/xmlenc#sha256"/>
        <DigestValue>zFLrLFzmE3KsTmDxeO3vNA/jy82jV3aNWakyBbZn1Gc=</DigestValue>
      </Reference>
      <Reference URI="/xl/worksheets/sheet4.xml?ContentType=application/vnd.openxmlformats-officedocument.spreadsheetml.worksheet+xml">
        <DigestMethod Algorithm="http://www.w3.org/2001/04/xmlenc#sha256"/>
        <DigestValue>Q/bJuFux//hqjd3O5ociPHnc63zAL6JiSROF81cc9/8=</DigestValue>
      </Reference>
      <Reference URI="/xl/worksheets/sheet5.xml?ContentType=application/vnd.openxmlformats-officedocument.spreadsheetml.worksheet+xml">
        <DigestMethod Algorithm="http://www.w3.org/2001/04/xmlenc#sha256"/>
        <DigestValue>jSrSg0hNg6Bye9nqpxw36DKd8TyUsNoUtmmisNG+LAc=</DigestValue>
      </Reference>
      <Reference URI="/xl/worksheets/sheet6.xml?ContentType=application/vnd.openxmlformats-officedocument.spreadsheetml.worksheet+xml">
        <DigestMethod Algorithm="http://www.w3.org/2001/04/xmlenc#sha256"/>
        <DigestValue>seVJl9i+IeY+tRwAwNVLusDgEtc9kisB+ys+lTcD2gA=</DigestValue>
      </Reference>
      <Reference URI="/xl/worksheets/sheet7.xml?ContentType=application/vnd.openxmlformats-officedocument.spreadsheetml.worksheet+xml">
        <DigestMethod Algorithm="http://www.w3.org/2001/04/xmlenc#sha256"/>
        <DigestValue>Sk8wAInMVJ2h9D5WqHMJb7czdY4nvZgeEc/B5Nu0Cko=</DigestValue>
      </Reference>
      <Reference URI="/xl/worksheets/sheet8.xml?ContentType=application/vnd.openxmlformats-officedocument.spreadsheetml.worksheet+xml">
        <DigestMethod Algorithm="http://www.w3.org/2001/04/xmlenc#sha256"/>
        <DigestValue>HEhtAdgWtqJRYD6tJKemjtNKKTort+OiUakacVP2DuI=</DigestValue>
      </Reference>
      <Reference URI="/xl/worksheets/sheet9.xml?ContentType=application/vnd.openxmlformats-officedocument.spreadsheetml.worksheet+xml">
        <DigestMethod Algorithm="http://www.w3.org/2001/04/xmlenc#sha256"/>
        <DigestValue>zRnuP7CI8vjf1nhLo7ax4rqXJQ+gU5C/3Ls2wK62U1w=</DigestValue>
      </Reference>
    </Manifest>
    <SignatureProperties>
      <SignatureProperty Id="idSignatureTime" Target="#idPackageSignature">
        <mdssi:SignatureTime xmlns:mdssi="http://schemas.openxmlformats.org/package/2006/digital-signature">
          <mdssi:Format>YYYY-MM-DDThh:mm:ssTZD</mdssi:Format>
          <mdssi:Value>2024-01-24T11:37:18Z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16.0.17126/26</OfficeVersion>
          <ApplicationVersion>16.0.17126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2024-01-24T11:37:18Z</xd:SigningTime>
          <xd:SigningCertificate>
            <xd:Cert>
              <xd:CertDigest>
                <DigestMethod Algorithm="http://www.w3.org/2001/04/xmlenc#sha256"/>
                <DigestValue>qpKkEN+TOcrV+Oka/a3GJ+gnGAfM+vHvRMlmUjNiFfQ=</DigestValue>
              </xd:CertDigest>
              <xd:IssuerSerial>
                <X509IssuerName>CN=NBG Class 2 INT Sub CA, DC=nbg, DC=ge</X509IssuerName>
                <X509SerialNumber>542178073762022914409245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2024-01-24T11:36:34Z</dcterms:modified>
</cp:coreProperties>
</file>