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201_{D43A76D0-65A7-4C71-A944-A084B68F72AB}"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94" l="1"/>
  <c r="B1" i="93"/>
  <c r="B1" i="92"/>
  <c r="B1" i="104" l="1"/>
  <c r="B1" i="103"/>
  <c r="B1" i="102"/>
  <c r="B1" i="101"/>
  <c r="B1" i="100"/>
  <c r="B1" i="99"/>
  <c r="B1" i="98"/>
  <c r="B1" i="97"/>
  <c r="B1" i="96"/>
  <c r="B1" i="95"/>
  <c r="C18" i="99" l="1"/>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34" i="97" l="1"/>
  <c r="H21" i="96"/>
  <c r="B1" i="80"/>
  <c r="G37" i="80"/>
  <c r="G21" i="80" l="1"/>
  <c r="G39" i="80" s="1"/>
  <c r="C35" i="79" l="1"/>
  <c r="B1" i="79" l="1"/>
  <c r="B1" i="37"/>
  <c r="B1" i="36"/>
  <c r="B1" i="74"/>
  <c r="B1" i="64"/>
  <c r="B1" i="35"/>
  <c r="B1" i="69"/>
  <c r="B1" i="77"/>
  <c r="B1" i="28"/>
  <c r="B1" i="73"/>
  <c r="B1" i="72"/>
  <c r="B1" i="52"/>
  <c r="B1" i="71"/>
  <c r="B1" i="6"/>
  <c r="C30" i="79" l="1"/>
  <c r="C26" i="79"/>
  <c r="C8" i="79"/>
  <c r="C12" i="79" l="1"/>
  <c r="C18" i="79" s="1"/>
  <c r="C36" i="79" s="1"/>
  <c r="C38" i="79"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<sst xmlns="http://schemas.openxmlformats.org/spreadsheetml/2006/main" count="1608" uniqueCount="993">
  <si>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</si>
  <si>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</si>
  <si>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</si>
  <si>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</si>
  <si>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</si>
  <si>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</si>
  <si>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</si>
  <si>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</si>
  <si>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</si>
  <si>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</si>
  <si>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</si>
  <si>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</si>
  <si>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</si>
  <si>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</si>
  <si>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</si>
  <si>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</si>
  <si>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</si>
  <si>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</si>
  <si>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</si>
  <si>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</si>
  <si>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</si>
  <si>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</si>
  <si>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</si>
  <si>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</si>
  <si>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</si>
  <si>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</si>
  <si>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</si>
  <si>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</si>
  <si>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</si>
  <si>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</si>
  <si>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</si>
  <si>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</si>
  <si>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</si>
  <si>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</si>
  <si>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</si>
  <si>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</si>
  <si>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</si>
  <si>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</si>
  <si>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</si>
  <si>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</si>
  <si>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</si>
  <si>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</si>
  <si>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</si>
  <si>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</si>
  <si>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</si>
  <si>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</si>
  <si>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</si>
  <si>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</si>
  <si>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</si>
  <si>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</si>
  <si>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</si>
  <si>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</si>
  <si>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</si>
  <si>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</si>
  <si>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</si>
  <si>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</si>
  <si>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</si>
  <si>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</si>
  <si>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</si>
  <si>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</si>
  <si>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</si>
  <si>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</si>
  <si>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</si>
  <si>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</si>
  <si>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</si>
  <si>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</si>
  <si>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</si>
  <si>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</si>
  <si>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</si>
  <si>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</si>
  <si>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</si>
  <si>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</si>
  <si>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</si>
  <si>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</si>
  <si>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</si>
  <si>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</si>
  <si>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</si>
  <si>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</si>
  <si>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</si>
  <si>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</si>
  <si>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</si>
  <si>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</si>
  <si>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</si>
  <si>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</si>
  <si>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</si>
  <si>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</si>
  <si>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</si>
  <si>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</si>
  <si>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</si>
  <si>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</si>
  <si>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</si>
  <si>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</si>
  <si>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</si>
  <si>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</si>
  <si>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</si>
  <si>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</si>
  <si>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</si>
  <si>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</si>
  <si>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</si>
  <si>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</si>
  <si>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</si>
  <si>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</si>
  <si>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</si>
  <si>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</si>
  <si>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</si>
  <si>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</si>
  <si>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</si>
  <si>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</si>
  <si>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</si>
  <si>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</si>
  <si>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</si>
  <si>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</si>
  <si>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</si>
  <si>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</si>
  <si>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</si>
  <si>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</si>
  <si>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</si>
  <si>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</si>
  <si>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</si>
  <si>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</si>
  <si>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</si>
  <si>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</si>
  <si>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</si>
  <si>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</si>
  <si>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</si>
  <si>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</si>
  <si>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</si>
  <si>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</si>
  <si>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</si>
  <si>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</si>
  <si>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</si>
  <si>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</si>
  <si>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</si>
  <si>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</si>
  <si>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</si>
  <si>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</si>
  <si>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</si>
  <si>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</si>
  <si>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</si>
  <si>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</si>
  <si>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</si>
  <si>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</si>
  <si>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</si>
  <si>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</si>
  <si>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</si>
  <si>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</si>
  <si>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</si>
  <si>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</si>
  <si>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</si>
  <si>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</si>
  <si>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</si>
  <si>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</si>
  <si>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</si>
  <si>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</si>
  <si>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</si>
  <si>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</si>
  <si>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</si>
  <si>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</si>
  <si>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</si>
  <si>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</si>
  <si>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</si>
  <si>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</si>
  <si>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</si>
  <si>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</si>
  <si>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</si>
  <si>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</si>
  <si>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</si>
  <si>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</si>
  <si>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</si>
  <si>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</si>
  <si>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</si>
  <si>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</si>
  <si>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</si>
  <si>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</si>
  <si>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</si>
  <si>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</si>
  <si>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</si>
  <si>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</si>
  <si>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</si>
  <si>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</si>
  <si>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</si>
  <si>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</si>
  <si>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</si>
  <si>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</si>
  <si>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</si>
  <si>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</si>
  <si>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</si>
  <si>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</si>
  <si>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</si>
  <si>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</si>
  <si>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</si>
  <si>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</si>
  <si>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</si>
  <si>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</si>
  <si>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</si>
  <si>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</si>
  <si>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</si>
  <si>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</si>
  <si>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</si>
  <si>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</si>
  <si>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</si>
  <si>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</si>
  <si>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</si>
  <si>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</si>
  <si>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</si>
  <si>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</si>
  <si>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</si>
  <si>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</si>
  <si>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</si>
  <si>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</si>
  <si>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</si>
  <si>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</si>
  <si>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</si>
  <si>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</si>
  <si>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</si>
  <si>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</si>
  <si>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</si>
  <si>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</si>
  <si>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</si>
  <si>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</si>
  <si>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</si>
  <si>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</si>
  <si>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</si>
  <si>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</si>
  <si>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</si>
  <si>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</si>
  <si>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</si>
  <si>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</si>
  <si>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</si>
  <si>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</si>
  <si>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</si>
  <si>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</si>
  <si>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</si>
  <si>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</si>
  <si>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</si>
  <si>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</si>
  <si>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</si>
  <si>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</si>
  <si>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</si>
  <si>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</si>
  <si>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</si>
  <si>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</si>
  <si>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</si>
  <si>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</si>
  <si>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</si>
  <si>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</si>
  <si>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</si>
  <si>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</si>
  <si>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</si>
  <si>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</si>
  <si>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</si>
  <si>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</si>
  <si>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</si>
  <si>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</si>
  <si>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</si>
  <si>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</si>
  <si>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</si>
  <si>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</si>
  <si>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</si>
  <si>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</si>
  <si>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</si>
  <si>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</si>
  <si>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</si>
  <si>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</si>
  <si>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</si>
  <si>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</si>
  <si>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</si>
  <si>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</si>
  <si>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</si>
  <si>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</si>
  <si>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</si>
  <si>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</si>
  <si>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</si>
  <si>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</si>
  <si>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</si>
  <si>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</si>
  <si>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</si>
  <si>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</si>
  <si>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</si>
  <si>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</si>
  <si>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</si>
  <si>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</si>
  <si>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</si>
  <si>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</si>
  <si>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</si>
  <si>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</si>
  <si>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</si>
  <si>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</si>
  <si>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</si>
  <si>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</si>
  <si>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</si>
  <si>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</si>
  <si>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</si>
  <si>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</si>
  <si>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</si>
  <si>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</si>
  <si>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</si>
  <si>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</si>
  <si>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</si>
  <si>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</si>
  <si>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</si>
  <si>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</si>
  <si>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</si>
  <si>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</si>
  <si>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</si>
  <si>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</si>
  <si>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</si>
  <si>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</si>
  <si>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</si>
  <si>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</si>
  <si>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</si>
  <si>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</si>
  <si>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</si>
  <si>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</si>
  <si>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</si>
  <si>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</si>
  <si>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</si>
  <si>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</si>
  <si>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</si>
  <si>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</si>
  <si>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</si>
  <si>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</si>
  <si>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</si>
  <si>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</si>
  <si>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</si>
  <si>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</si>
  <si>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</si>
  <si>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</si>
  <si>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</si>
  <si>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</si>
  <si>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</si>
  <si>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</si>
  <si>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</si>
  <si>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</si>
  <si>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</si>
  <si>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</si>
  <si>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</si>
  <si>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</si>
  <si>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</si>
  <si>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</si>
  <si>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</si>
  <si>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</si>
  <si>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</si>
  <si>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</si>
  <si>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</si>
  <si>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</si>
  <si>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</si>
  <si>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</si>
  <si>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</si>
  <si>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</si>
  <si>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</si>
  <si>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</si>
  <si>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</si>
  <si>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</si>
  <si>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</si>
  <si>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</si>
  <si>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</si>
  <si>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</si>
  <si>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</si>
  <si>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</si>
  <si>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</si>
  <si>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</si>
  <si>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</si>
  <si>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</si>
  <si>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</si>
  <si>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</si>
  <si>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</si>
  <si>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</si>
  <si>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</si>
  <si>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</si>
  <si>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</si>
  <si>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</si>
  <si>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</si>
  <si>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</si>
  <si>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</si>
  <si>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</si>
  <si>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</si>
  <si>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</si>
  <si>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</si>
  <si>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</si>
  <si>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</si>
  <si>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</si>
  <si>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</si>
  <si>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</si>
  <si>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</si>
  <si>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</si>
  <si>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</si>
  <si>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</si>
  <si>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</si>
  <si>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</si>
  <si>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</si>
  <si>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</si>
  <si>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</si>
  <si>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</si>
  <si>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</si>
  <si>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</si>
  <si>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</si>
  <si>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</si>
  <si>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</si>
  <si>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</si>
  <si>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</si>
  <si>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</si>
  <si>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</si>
  <si>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</si>
  <si>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</si>
  <si>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</si>
  <si>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</si>
  <si>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</si>
  <si>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</si>
  <si>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</si>
  <si>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</si>
  <si>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</si>
  <si>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</si>
  <si>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</si>
  <si>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</si>
  <si>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</si>
  <si>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</si>
  <si>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</si>
  <si>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</si>
  <si>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</si>
  <si>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</si>
  <si>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</si>
  <si>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</si>
  <si>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</si>
  <si>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</si>
  <si>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</si>
  <si>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</si>
  <si>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</si>
  <si>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</si>
  <si>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</si>
  <si>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</si>
  <si>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</si>
  <si>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</si>
  <si>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</si>
  <si>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</si>
  <si>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</si>
  <si>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</si>
  <si>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</si>
  <si>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</si>
  <si>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</si>
  <si>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</si>
  <si>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</si>
  <si>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</si>
  <si>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</si>
  <si>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</si>
  <si>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</si>
  <si>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</si>
  <si>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</si>
  <si>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</si>
  <si>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</si>
  <si>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</si>
  <si>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</si>
  <si>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</si>
  <si>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</si>
  <si>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</si>
  <si>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</si>
  <si>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</si>
  <si>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</si>
  <si>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</si>
  <si>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</si>
  <si>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</si>
  <si>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</si>
  <si>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</si>
  <si>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</si>
  <si>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</si>
  <si>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</si>
  <si>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</si>
  <si>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</si>
  <si>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</si>
  <si>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</si>
  <si>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</si>
  <si>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</si>
  <si>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</si>
  <si>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</si>
  <si>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</si>
  <si>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</si>
  <si>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</si>
  <si>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</si>
  <si>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</si>
  <si>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</si>
  <si>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</si>
  <si>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</si>
  <si>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</si>
  <si>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</si>
  <si>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</si>
  <si>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</si>
  <si>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</si>
  <si>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</si>
  <si>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</si>
  <si>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</si>
  <si>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</si>
  <si>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</si>
  <si>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</si>
  <si>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</si>
  <si>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</si>
  <si>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</si>
  <si>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</si>
  <si>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</si>
  <si>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</si>
  <si>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</si>
  <si>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</si>
  <si>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</si>
  <si>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</si>
  <si>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</si>
  <si>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</si>
  <si>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</si>
  <si>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</si>
  <si>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</si>
  <si>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</si>
  <si>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</si>
  <si>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</si>
  <si>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</si>
  <si>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</si>
  <si>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</si>
  <si>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</si>
  <si>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</si>
  <si>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</si>
  <si>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</si>
  <si>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</si>
  <si>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</si>
  <si>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</si>
  <si>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</si>
  <si>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</si>
  <si>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</si>
  <si>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</si>
  <si>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</si>
  <si>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</si>
  <si>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</si>
  <si>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</si>
  <si>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</si>
  <si>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</si>
  <si>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</si>
  <si>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</si>
  <si>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</si>
  <si>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</si>
  <si>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</si>
  <si>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</si>
  <si>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</si>
  <si>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</si>
  <si>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</si>
  <si>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</si>
  <si>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</si>
  <si>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</si>
  <si>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</si>
  <si>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</si>
  <si>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</si>
  <si>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</si>
  <si>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</si>
  <si>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</si>
  <si>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</si>
  <si>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</si>
  <si>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</si>
  <si>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</si>
  <si>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</si>
  <si>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</si>
  <si>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</si>
  <si>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</si>
  <si>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</si>
  <si>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</si>
  <si>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</si>
  <si>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</si>
  <si>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</si>
  <si>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</si>
  <si>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</si>
  <si>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</si>
  <si>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</si>
  <si>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</si>
  <si>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</si>
  <si>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</si>
  <si>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</si>
  <si>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</si>
  <si>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</si>
  <si>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</si>
  <si>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</si>
  <si>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</si>
  <si>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</si>
  <si>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</si>
  <si>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</si>
  <si>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</si>
  <si>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</si>
  <si>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</si>
  <si>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</si>
  <si>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</si>
  <si>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</si>
  <si>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</si>
  <si>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</si>
  <si>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</si>
  <si>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</si>
  <si>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</si>
  <si>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</si>
  <si>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</si>
  <si>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</si>
  <si>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</si>
  <si>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</si>
  <si>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</si>
  <si>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</si>
  <si>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</si>
  <si>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</si>
  <si>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</si>
  <si>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</si>
  <si>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</si>
  <si>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</si>
  <si>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</si>
  <si>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</si>
  <si>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</si>
  <si>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</si>
  <si>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</si>
  <si>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</si>
  <si>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</si>
  <si>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</si>
  <si>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</si>
  <si>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</si>
  <si>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</si>
  <si>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</si>
  <si>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</si>
  <si>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</si>
  <si>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</si>
  <si>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</si>
  <si>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</si>
  <si>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</si>
  <si>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</si>
  <si>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</si>
  <si>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</si>
  <si>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</si>
  <si>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</si>
  <si>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</si>
  <si>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</si>
  <si>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</si>
  <si>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</si>
  <si>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</si>
  <si>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</si>
  <si>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</si>
  <si>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</si>
  <si>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</si>
  <si>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</si>
  <si>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</si>
  <si>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</si>
  <si>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</si>
  <si>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</si>
  <si>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</si>
  <si>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</si>
  <si>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</si>
  <si>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</si>
  <si>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</si>
  <si>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</si>
  <si>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</si>
  <si>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</si>
  <si>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</si>
  <si>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</si>
  <si>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</si>
  <si>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</si>
  <si>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</si>
  <si>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</si>
  <si>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</si>
  <si>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</si>
  <si>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</si>
  <si>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</si>
  <si>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</si>
  <si>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</si>
  <si>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</si>
  <si>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</si>
  <si>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</si>
  <si>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</si>
  <si>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</si>
  <si>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</si>
  <si>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</si>
  <si>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</si>
  <si>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</si>
  <si>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</si>
  <si>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</si>
  <si>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</si>
  <si>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</si>
  <si>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</si>
  <si>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</si>
  <si>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</si>
  <si>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</si>
  <si>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</si>
  <si>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</si>
  <si>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</si>
  <si>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</si>
  <si>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</si>
  <si>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</si>
  <si>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</si>
  <si>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</si>
  <si>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</si>
  <si>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</si>
  <si>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</si>
  <si>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</si>
  <si>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</si>
  <si>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</si>
  <si>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</si>
  <si>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</si>
  <si>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</si>
  <si>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</si>
  <si>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</si>
  <si>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</si>
  <si>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</si>
  <si>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</si>
  <si>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</si>
  <si>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</si>
  <si>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</si>
  <si>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</si>
  <si>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</si>
  <si>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</si>
  <si>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</si>
  <si>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</si>
  <si>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</si>
  <si>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</si>
  <si>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</si>
  <si>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</si>
  <si>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</si>
  <si>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</si>
  <si>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</si>
  <si>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</si>
  <si>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</si>
  <si>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</si>
  <si>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</si>
  <si>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</si>
  <si>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</si>
  <si>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</si>
  <si>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</si>
  <si>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</si>
  <si>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</si>
  <si>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</si>
  <si>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</si>
  <si>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</si>
  <si>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</si>
  <si>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</si>
  <si>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</si>
  <si>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</si>
  <si>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</si>
  <si>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</si>
  <si>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</si>
  <si>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</si>
  <si>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</si>
  <si>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</si>
  <si>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</si>
  <si>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</si>
  <si>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</si>
  <si>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</si>
  <si>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</si>
  <si>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</si>
  <si>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</si>
  <si>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</si>
  <si>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</si>
  <si>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</si>
  <si>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</si>
  <si>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</si>
  <si>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</si>
  <si>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</si>
  <si>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</si>
  <si>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</si>
  <si>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</si>
  <si>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</si>
  <si>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</si>
  <si>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</si>
  <si>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</si>
  <si>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</si>
  <si>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</si>
  <si>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</si>
  <si>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</si>
  <si>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</si>
  <si>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</si>
  <si>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</si>
  <si>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</si>
  <si>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</si>
  <si>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</si>
  <si>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</si>
  <si>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</si>
  <si>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</si>
  <si>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</si>
  <si>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</si>
  <si>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</si>
  <si>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</si>
  <si>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</si>
  <si>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</si>
  <si>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</si>
  <si>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</si>
  <si>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</si>
  <si>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</si>
  <si>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</si>
  <si>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</si>
  <si>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</si>
  <si>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</si>
  <si>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</si>
  <si>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</si>
  <si>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</si>
  <si>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</si>
  <si>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</si>
  <si>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</si>
  <si>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</si>
  <si>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</si>
  <si>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</si>
  <si>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</si>
  <si>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</si>
  <si>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</si>
  <si>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</si>
  <si>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</si>
  <si>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</si>
  <si>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</si>
  <si>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</si>
  <si>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</si>
  <si>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</si>
  <si>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</si>
  <si>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</si>
  <si>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</si>
  <si>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</si>
  <si>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</si>
  <si>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</si>
  <si>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</si>
  <si>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</si>
  <si>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</si>
  <si>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</si>
  <si>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</si>
  <si>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</si>
  <si>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</si>
  <si>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</si>
  <si>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</si>
  <si>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</si>
  <si>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</si>
  <si>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</si>
  <si>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</si>
  <si>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</si>
  <si>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</si>
  <si>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</si>
  <si>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</si>
  <si>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</si>
  <si>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</si>
  <si>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</si>
  <si>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</si>
  <si>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</si>
  <si>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</si>
  <si>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</si>
  <si>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</si>
  <si>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</si>
  <si>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</si>
  <si>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</si>
  <si>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</si>
  <si>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</si>
  <si>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</si>
  <si>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</si>
  <si>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</si>
  <si>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</si>
  <si>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</si>
  <si>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</si>
  <si>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</si>
  <si>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</si>
  <si>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</si>
  <si>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</si>
  <si>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</si>
  <si>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</si>
  <si>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</si>
  <si>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</si>
  <si>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</si>
  <si>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</si>
  <si>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</si>
  <si>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</si>
  <si>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</si>
  <si>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</si>
  <si>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</si>
  <si>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</si>
  <si>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</si>
  <si>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</si>
  <si>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</si>
  <si>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</si>
  <si>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</si>
  <si>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</si>
  <si>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</si>
  <si>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</si>
  <si>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</si>
  <si>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</si>
  <si>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</si>
  <si>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</si>
  <si>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</si>
  <si>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</si>
  <si>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</si>
  <si>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</si>
  <si>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</si>
  <si>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</si>
  <si>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</si>
  <si>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</si>
  <si>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</si>
  <si>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</si>
  <si>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</si>
  <si>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</si>
  <si>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</si>
  <si>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</si>
  <si>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</si>
  <si>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</si>
  <si>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</si>
  <si>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</si>
  <si>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</si>
  <si>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</si>
  <si>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</si>
  <si>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</si>
  <si>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</si>
  <si>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</si>
  <si>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</si>
  <si>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</si>
  <si>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</si>
  <si>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</si>
  <si>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</si>
  <si>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</si>
  <si>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</si>
  <si>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</si>
  <si>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</si>
  <si>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</si>
  <si>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</si>
  <si>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</si>
  <si>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</si>
  <si>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</si>
  <si>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</si>
  <si>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</si>
  <si>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</si>
  <si>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</si>
  <si>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</si>
  <si>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</si>
  <si>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</si>
  <si>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</si>
  <si>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</si>
  <si>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</si>
  <si>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</si>
  <si>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</si>
  <si>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</si>
  <si>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</si>
  <si>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</si>
  <si>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</si>
  <si>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</si>
  <si>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</si>
  <si>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</si>
  <si>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</si>
  <si>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</si>
  <si>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</si>
  <si>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</si>
  <si>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</si>
  <si>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</si>
  <si>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</si>
  <si>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</si>
  <si>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</si>
  <si>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</si>
  <si>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</si>
  <si>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</si>
  <si>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</si>
  <si>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</si>
  <si>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</si>
  <si>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</si>
  <si>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</si>
  <si>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</si>
  <si>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</si>
  <si>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</si>
  <si>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</si>
  <si>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</si>
  <si>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</si>
  <si>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</si>
  <si>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</si>
  <si>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</si>
  <si>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</si>
  <si>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</si>
  <si>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</si>
  <si>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</si>
  <si>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</si>
  <si>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</si>
  <si>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</si>
  <si>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 ბანკი</t>
  </si>
  <si>
    <t>შეიხი ნაჰაიან მაბარაკ ალ ნაჰაიანი</t>
  </si>
  <si>
    <t>თეა  ლორთქიფანიძე</t>
  </si>
  <si>
    <t>www.terabank.ge</t>
  </si>
  <si>
    <t>შეიხი ნაჰაიან მაბარაკ ალ ნაჰაიანი (თავმჯდომარე)</t>
  </si>
  <si>
    <t>არადამოუკიდებელი თავმჯდომარე</t>
  </si>
  <si>
    <t>აბჰიჯით ჩოუდური</t>
  </si>
  <si>
    <t>არადამოუკიდებელ წევრი</t>
  </si>
  <si>
    <t>შეიხი საიფ მოჰამედ ბინ ბუტი ალ ჰამედ (მოადგილე)</t>
  </si>
  <si>
    <t>სეითი დევდარიანი</t>
  </si>
  <si>
    <t>დამოუკიდებელი წევრი</t>
  </si>
  <si>
    <t>ხირთ რულოფ დე კორტე</t>
  </si>
  <si>
    <t>ნანა მიქაშავიძე</t>
  </si>
  <si>
    <t>შეიხი მანსურ ბინ ზაიედ ბინ სულთან ალ ნეჰაიანი</t>
  </si>
  <si>
    <t>თეა ლორთქიფანიძე</t>
  </si>
  <si>
    <t>გენერალური დირექტორი</t>
  </si>
  <si>
    <t>სოფიო ჯუღელი</t>
  </si>
  <si>
    <t>ფინანსური დირექტორი</t>
  </si>
  <si>
    <t>თეიმურაზ აბულაძე</t>
  </si>
  <si>
    <t>რისკების დირექტორი</t>
  </si>
  <si>
    <t>ვახტანგ ხუციშვილი</t>
  </si>
  <si>
    <t>ოპერაციული დირექტორი</t>
  </si>
  <si>
    <t>დავით ვერულაშვილი</t>
  </si>
  <si>
    <t>კომერციული დირექტორი</t>
  </si>
  <si>
    <t>H.H. Sheikh Nahayan Mabarak Al Nahayan</t>
  </si>
  <si>
    <t>H.H. Sheikh Mansoor Binzayed Binsultan Al-Nahyan</t>
  </si>
  <si>
    <t>H.E. Sheikh Mohamed Butti Alhamed</t>
  </si>
  <si>
    <t>LTD "INVESTMENT TRADING GROUP"</t>
  </si>
  <si>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</sst>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9" fontId="40"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9" fillId="9" borderId="27"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0" fontId="38"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168" fontId="40" fillId="64" borderId="33" applyNumberFormat="0" applyAlignment="0" applyProtection="0"/>
    <xf numFmtId="169" fontId="40" fillId="64" borderId="33" applyNumberFormat="0" applyAlignment="0" applyProtection="0"/>
    <xf numFmtId="168" fontId="40" fillId="64" borderId="33" applyNumberFormat="0" applyAlignment="0" applyProtection="0"/>
    <xf numFmtId="0" fontId="38" fillId="64" borderId="33" applyNumberFormat="0" applyAlignment="0" applyProtection="0"/>
    <xf numFmtId="0" fontId="41" fillId="65" borderId="34" applyNumberFormat="0" applyAlignment="0" applyProtection="0"/>
    <xf numFmtId="0" fontId="42" fillId="10" borderId="30"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0" fontId="41"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0" fontId="42" fillId="10" borderId="30"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169" fontId="43" fillId="65" borderId="34" applyNumberFormat="0" applyAlignment="0" applyProtection="0"/>
    <xf numFmtId="168" fontId="43" fillId="65" borderId="34" applyNumberFormat="0" applyAlignment="0" applyProtection="0"/>
    <xf numFmtId="0" fontId="41"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3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5" applyNumberFormat="0" applyAlignment="0" applyProtection="0">
      <alignment horizontal="left" vertical="center"/>
    </xf>
    <xf numFmtId="0" fontId="54" fillId="0" borderId="25" applyNumberFormat="0" applyAlignment="0" applyProtection="0">
      <alignment horizontal="left" vertical="center"/>
    </xf>
    <xf numFmtId="168" fontId="54" fillId="0" borderId="25"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36" applyNumberFormat="0" applyFill="0" applyAlignment="0" applyProtection="0"/>
    <xf numFmtId="169" fontId="55" fillId="0" borderId="36" applyNumberFormat="0" applyFill="0" applyAlignment="0" applyProtection="0"/>
    <xf numFmtId="0"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169" fontId="56" fillId="0" borderId="37" applyNumberFormat="0" applyFill="0" applyAlignment="0" applyProtection="0"/>
    <xf numFmtId="0"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168" fontId="56" fillId="0" borderId="37" applyNumberFormat="0" applyFill="0" applyAlignment="0" applyProtection="0"/>
    <xf numFmtId="169" fontId="56" fillId="0" borderId="37" applyNumberFormat="0" applyFill="0" applyAlignment="0" applyProtection="0"/>
    <xf numFmtId="168" fontId="56" fillId="0" borderId="37" applyNumberFormat="0" applyFill="0" applyAlignment="0" applyProtection="0"/>
    <xf numFmtId="0" fontId="56" fillId="0" borderId="37" applyNumberFormat="0" applyFill="0" applyAlignment="0" applyProtection="0"/>
    <xf numFmtId="0" fontId="57" fillId="0" borderId="38" applyNumberFormat="0" applyFill="0" applyAlignment="0" applyProtection="0"/>
    <xf numFmtId="169"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168" fontId="57" fillId="0" borderId="38" applyNumberFormat="0" applyFill="0" applyAlignment="0" applyProtection="0"/>
    <xf numFmtId="169" fontId="57" fillId="0" borderId="38" applyNumberFormat="0" applyFill="0" applyAlignment="0" applyProtection="0"/>
    <xf numFmtId="168" fontId="57" fillId="0" borderId="38" applyNumberFormat="0" applyFill="0" applyAlignment="0" applyProtection="0"/>
    <xf numFmtId="0" fontId="57" fillId="0" borderId="3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9" fontId="68"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7" fillId="8" borderId="27"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0" fontId="66"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168" fontId="68" fillId="43" borderId="33" applyNumberFormat="0" applyAlignment="0" applyProtection="0"/>
    <xf numFmtId="169" fontId="68" fillId="43" borderId="33" applyNumberFormat="0" applyAlignment="0" applyProtection="0"/>
    <xf numFmtId="168" fontId="68" fillId="43" borderId="33" applyNumberFormat="0" applyAlignment="0" applyProtection="0"/>
    <xf numFmtId="0" fontId="66" fillId="43" borderId="3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39" applyNumberFormat="0" applyFill="0" applyAlignment="0" applyProtection="0"/>
    <xf numFmtId="0" fontId="70" fillId="0" borderId="2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0" fontId="69" fillId="0" borderId="3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168" fontId="71" fillId="0" borderId="39" applyNumberFormat="0" applyFill="0" applyAlignment="0" applyProtection="0"/>
    <xf numFmtId="169" fontId="71" fillId="0" borderId="39" applyNumberFormat="0" applyFill="0" applyAlignment="0" applyProtection="0"/>
    <xf numFmtId="168" fontId="71" fillId="0" borderId="39" applyNumberFormat="0" applyFill="0" applyAlignment="0" applyProtection="0"/>
    <xf numFmtId="0" fontId="69"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0"/>
    <xf numFmtId="169" fontId="26" fillId="0" borderId="40"/>
    <xf numFmtId="168" fontId="26"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168"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168" fontId="2" fillId="0" borderId="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169"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0" borderId="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8" fillId="11" borderId="3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7"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9" fontId="85"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4" fillId="9" borderId="28"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0" fontId="83"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168" fontId="85" fillId="64" borderId="42" applyNumberFormat="0" applyAlignment="0" applyProtection="0"/>
    <xf numFmtId="169" fontId="85" fillId="64" borderId="42" applyNumberFormat="0" applyAlignment="0" applyProtection="0"/>
    <xf numFmtId="168" fontId="85" fillId="64" borderId="42" applyNumberFormat="0" applyAlignment="0" applyProtection="0"/>
    <xf numFmtId="0" fontId="83" fillId="64" borderId="4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9" fontId="94"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6" fillId="0" borderId="32"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0" fontId="47"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168" fontId="94" fillId="0" borderId="43" applyNumberFormat="0" applyFill="0" applyAlignment="0" applyProtection="0"/>
    <xf numFmtId="169" fontId="94" fillId="0" borderId="43" applyNumberFormat="0" applyFill="0" applyAlignment="0" applyProtection="0"/>
    <xf numFmtId="168" fontId="94" fillId="0" borderId="43" applyNumberFormat="0" applyFill="0" applyAlignment="0" applyProtection="0"/>
    <xf numFmtId="0" fontId="47" fillId="0" borderId="43" applyNumberFormat="0" applyFill="0" applyAlignment="0" applyProtection="0"/>
    <xf numFmtId="0" fontId="25" fillId="0" borderId="4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168" fontId="94" fillId="0" borderId="98" applyNumberFormat="0" applyFill="0" applyAlignment="0" applyProtection="0"/>
    <xf numFmtId="169" fontId="94"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9"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68" fontId="94"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0" fontId="47"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3"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168" fontId="85" fillId="64" borderId="97" applyNumberFormat="0" applyAlignment="0" applyProtection="0"/>
    <xf numFmtId="169" fontId="85"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9"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168" fontId="85"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0" fontId="83"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0" fontId="27" fillId="74" borderId="96" applyNumberFormat="0" applyFont="0" applyAlignment="0" applyProtection="0"/>
    <xf numFmtId="3" fontId="2" fillId="72" borderId="92" applyFont="0">
      <alignment horizontal="right" vertical="center"/>
      <protection locked="0"/>
    </xf>
    <xf numFmtId="0" fontId="66"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168" fontId="68" fillId="43" borderId="95" applyNumberFormat="0" applyAlignment="0" applyProtection="0"/>
    <xf numFmtId="169" fontId="68"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9"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168" fontId="68"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66"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2" fillId="70" borderId="93" applyFont="0" applyBorder="0">
      <alignment horizontal="center" wrapText="1"/>
    </xf>
    <xf numFmtId="168" fontId="54" fillId="0" borderId="90">
      <alignment horizontal="left" vertical="center"/>
    </xf>
    <xf numFmtId="0" fontId="54" fillId="0" borderId="90">
      <alignment horizontal="left" vertical="center"/>
    </xf>
    <xf numFmtId="0" fontId="54" fillId="0" borderId="90">
      <alignment horizontal="left" vertical="center"/>
    </xf>
    <xf numFmtId="0" fontId="2" fillId="69" borderId="92" applyNumberFormat="0" applyFont="0" applyBorder="0" applyProtection="0">
      <alignment horizontal="center" vertical="center"/>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6" fillId="0" borderId="92" applyNumberFormat="0" applyAlignment="0">
      <alignment horizontal="right"/>
      <protection locked="0"/>
    </xf>
    <xf numFmtId="0" fontId="38"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168" fontId="40" fillId="64" borderId="95" applyNumberFormat="0" applyAlignment="0" applyProtection="0"/>
    <xf numFmtId="169" fontId="40"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9"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168" fontId="40"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38" fillId="64" borderId="95"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770">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20"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3" fillId="0" borderId="54" xfId="0" applyNumberFormat="1" applyFont="1" applyBorder="1" applyAlignment="1">
      <alignment horizontal="center"/>
    </xf>
    <xf numFmtId="167" fontId="23" fillId="0" borderId="52" xfId="0" applyNumberFormat="1" applyFont="1" applyBorder="1" applyAlignment="1">
      <alignment horizontal="center"/>
    </xf>
    <xf numFmtId="167" fontId="19" fillId="0" borderId="52" xfId="0" applyNumberFormat="1" applyFont="1" applyBorder="1" applyAlignment="1">
      <alignment horizontal="center"/>
    </xf>
    <xf numFmtId="167" fontId="23" fillId="0" borderId="55" xfId="0" applyNumberFormat="1" applyFont="1" applyBorder="1" applyAlignment="1">
      <alignment horizontal="center"/>
    </xf>
    <xf numFmtId="167" fontId="23"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18"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0" xfId="0" applyNumberFormat="1" applyFont="1" applyBorder="1" applyAlignment="1">
      <alignment horizontal="right" vertical="center"/>
    </xf>
    <xf numFmtId="49" fontId="106" fillId="0" borderId="73" xfId="0" applyNumberFormat="1" applyFont="1" applyBorder="1" applyAlignment="1">
      <alignment horizontal="right" vertical="center"/>
    </xf>
    <xf numFmtId="49" fontId="106" fillId="0" borderId="78" xfId="0" applyNumberFormat="1" applyFont="1" applyBorder="1" applyAlignment="1">
      <alignment horizontal="right" vertical="center"/>
    </xf>
    <xf numFmtId="0" fontId="106" fillId="0" borderId="0" xfId="0" applyFont="1" applyAlignment="1">
      <alignment horizontal="left"/>
    </xf>
    <xf numFmtId="0" fontId="106" fillId="0" borderId="78"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1"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3"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6" fillId="37" borderId="0" xfId="20"/>
    <xf numFmtId="169" fontId="26"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6" fillId="37" borderId="25" xfId="20" applyBorder="1"/>
    <xf numFmtId="169" fontId="26" fillId="37" borderId="102" xfId="20" applyBorder="1"/>
    <xf numFmtId="169" fontId="26" fillId="37" borderId="94" xfId="20" applyBorder="1"/>
    <xf numFmtId="169" fontId="26"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6"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6"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9" fillId="0" borderId="107" xfId="0" applyFont="1" applyBorder="1" applyAlignment="1">
      <alignment horizontal="right" vertical="center" wrapText="1"/>
    </xf>
    <xf numFmtId="0" fontId="109"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18" xfId="5" applyNumberFormat="1" applyFont="1" applyBorder="1" applyAlignment="1" applyProtection="1">
      <alignment horizontal="left" vertical="center"/>
      <protection locked="0"/>
    </xf>
    <xf numFmtId="0" fontId="111" fillId="0" borderId="19" xfId="9" applyFont="1" applyBorder="1" applyAlignment="1" applyProtection="1">
      <alignment horizontal="left" vertical="center" wrapText="1"/>
      <protection locked="0"/>
    </xf>
    <xf numFmtId="0" fontId="20" fillId="0" borderId="107" xfId="0" applyFont="1" applyBorder="1" applyAlignment="1">
      <alignment horizontal="center" vertical="center" wrapText="1"/>
    </xf>
    <xf numFmtId="3" fontId="21"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1"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9" fillId="0" borderId="107" xfId="0" applyNumberFormat="1" applyFont="1" applyBorder="1" applyAlignment="1">
      <alignment horizontal="right" vertical="center" wrapText="1"/>
    </xf>
    <xf numFmtId="0" fontId="7" fillId="3" borderId="92" xfId="20960" applyFont="1" applyFill="1" applyBorder="1"/>
    <xf numFmtId="0" fontId="103"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9"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2" fillId="78" borderId="93" xfId="21412" applyFont="1" applyFill="1" applyBorder="1" applyAlignment="1" applyProtection="1">
      <alignment vertical="center" wrapText="1"/>
      <protection locked="0"/>
    </xf>
    <xf numFmtId="0" fontId="113" fillId="70" borderId="88" xfId="21412" applyFont="1" applyFill="1" applyBorder="1" applyAlignment="1" applyProtection="1">
      <alignment horizontal="center" vertical="center"/>
      <protection locked="0"/>
    </xf>
    <xf numFmtId="0" fontId="112" fillId="79" borderId="92" xfId="21412" applyFont="1" applyFill="1" applyBorder="1" applyAlignment="1" applyProtection="1">
      <alignment horizontal="center" vertical="center"/>
      <protection locked="0"/>
    </xf>
    <xf numFmtId="0" fontId="112" fillId="78" borderId="93" xfId="21412" applyFont="1" applyFill="1" applyBorder="1" applyProtection="1">
      <alignment vertical="center"/>
      <protection locked="0"/>
    </xf>
    <xf numFmtId="0" fontId="114" fillId="70" borderId="88" xfId="21412" applyFont="1" applyFill="1" applyBorder="1" applyAlignment="1" applyProtection="1">
      <alignment horizontal="center" vertical="center"/>
      <protection locked="0"/>
    </xf>
    <xf numFmtId="0" fontId="114" fillId="3" borderId="88" xfId="21412" applyFont="1" applyFill="1" applyBorder="1" applyAlignment="1" applyProtection="1">
      <alignment horizontal="center" vertical="center"/>
      <protection locked="0"/>
    </xf>
    <xf numFmtId="0" fontId="114" fillId="0" borderId="88" xfId="21412" applyFont="1" applyBorder="1" applyAlignment="1" applyProtection="1">
      <alignment horizontal="center" vertical="center"/>
      <protection locked="0"/>
    </xf>
    <xf numFmtId="0" fontId="115" fillId="79" borderId="92" xfId="21412" applyFont="1" applyFill="1" applyBorder="1" applyAlignment="1" applyProtection="1">
      <alignment horizontal="center" vertical="center"/>
      <protection locked="0"/>
    </xf>
    <xf numFmtId="0" fontId="112" fillId="78" borderId="93" xfId="21412" applyFont="1" applyFill="1" applyBorder="1" applyAlignment="1" applyProtection="1">
      <alignment horizontal="center" vertical="center"/>
      <protection locked="0"/>
    </xf>
    <xf numFmtId="0" fontId="62" fillId="78" borderId="93" xfId="21412" applyFont="1" applyFill="1" applyBorder="1" applyProtection="1">
      <alignment vertical="center"/>
      <protection locked="0"/>
    </xf>
    <xf numFmtId="0" fontId="114" fillId="70" borderId="92" xfId="21412" applyFont="1" applyFill="1" applyBorder="1" applyAlignment="1" applyProtection="1">
      <alignment horizontal="center" vertical="center"/>
      <protection locked="0"/>
    </xf>
    <xf numFmtId="0" fontId="36" fillId="70" borderId="92" xfId="21412" applyFont="1" applyFill="1" applyBorder="1" applyAlignment="1" applyProtection="1">
      <alignment horizontal="center" vertical="center"/>
      <protection locked="0"/>
    </xf>
    <xf numFmtId="0" fontId="62" fillId="78" borderId="91" xfId="21412" applyFont="1" applyFill="1" applyBorder="1" applyProtection="1">
      <alignment vertical="center"/>
      <protection locked="0"/>
    </xf>
    <xf numFmtId="0" fontId="113" fillId="0" borderId="91" xfId="21412" applyFont="1" applyBorder="1" applyAlignment="1" applyProtection="1">
      <alignment horizontal="left" vertical="center" wrapText="1"/>
      <protection locked="0"/>
    </xf>
    <xf numFmtId="164" fontId="113" fillId="0" borderId="92" xfId="948" applyNumberFormat="1" applyFont="1" applyFill="1" applyBorder="1" applyAlignment="1" applyProtection="1">
      <alignment horizontal="right" vertical="center"/>
      <protection locked="0"/>
    </xf>
    <xf numFmtId="0" fontId="112" fillId="79" borderId="91" xfId="21412" applyFont="1" applyFill="1" applyBorder="1" applyAlignment="1" applyProtection="1">
      <alignment vertical="top" wrapText="1"/>
      <protection locked="0"/>
    </xf>
    <xf numFmtId="164" fontId="113" fillId="79" borderId="92" xfId="948" applyNumberFormat="1" applyFont="1" applyFill="1" applyBorder="1" applyAlignment="1" applyProtection="1">
      <alignment horizontal="right" vertical="center"/>
    </xf>
    <xf numFmtId="164" fontId="62" fillId="78" borderId="91" xfId="948" applyNumberFormat="1" applyFont="1" applyFill="1" applyBorder="1" applyAlignment="1" applyProtection="1">
      <alignment horizontal="right" vertical="center"/>
      <protection locked="0"/>
    </xf>
    <xf numFmtId="0" fontId="113" fillId="70" borderId="91" xfId="21412" applyFont="1" applyFill="1" applyBorder="1" applyAlignment="1" applyProtection="1">
      <alignment vertical="center" wrapText="1"/>
      <protection locked="0"/>
    </xf>
    <xf numFmtId="0" fontId="113" fillId="70" borderId="91" xfId="21412" applyFont="1" applyFill="1" applyBorder="1" applyAlignment="1" applyProtection="1">
      <alignment horizontal="left" vertical="center" wrapText="1"/>
      <protection locked="0"/>
    </xf>
    <xf numFmtId="0" fontId="113" fillId="0" borderId="91" xfId="21412" applyFont="1" applyBorder="1" applyAlignment="1" applyProtection="1">
      <alignment vertical="center" wrapText="1"/>
      <protection locked="0"/>
    </xf>
    <xf numFmtId="0" fontId="113" fillId="3" borderId="91" xfId="21412" applyFont="1" applyFill="1" applyBorder="1" applyAlignment="1" applyProtection="1">
      <alignment horizontal="left" vertical="center" wrapText="1"/>
      <protection locked="0"/>
    </xf>
    <xf numFmtId="0" fontId="112" fillId="79" borderId="91" xfId="21412" applyFont="1" applyFill="1" applyBorder="1" applyAlignment="1" applyProtection="1">
      <alignment vertical="center" wrapText="1"/>
      <protection locked="0"/>
    </xf>
    <xf numFmtId="164" fontId="112" fillId="78" borderId="91" xfId="948" applyNumberFormat="1" applyFont="1" applyFill="1" applyBorder="1" applyAlignment="1" applyProtection="1">
      <alignment horizontal="right" vertical="center"/>
      <protection locked="0"/>
    </xf>
    <xf numFmtId="164" fontId="113"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9"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7"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193" fontId="7" fillId="0" borderId="92" xfId="0" applyNumberFormat="1" applyFont="1" applyBorder="1" applyAlignment="1" applyProtection="1">
      <alignment vertical="center" wrapText="1"/>
      <protection locked="0"/>
    </xf>
    <xf numFmtId="193" fontId="7" fillId="0" borderId="92" xfId="0" applyNumberFormat="1" applyFont="1" applyBorder="1" applyAlignment="1" applyProtection="1">
      <alignment horizontal="right" vertical="center" wrapText="1"/>
      <protection locked="0"/>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10" fontId="4" fillId="0" borderId="92" xfId="20961" applyNumberFormat="1" applyFont="1" applyFill="1" applyBorder="1" applyAlignment="1" applyProtection="1">
      <alignment horizontal="right" vertical="center" wrapText="1"/>
      <protection locked="0"/>
    </xf>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6"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6"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9" fillId="0" borderId="92" xfId="0" applyFont="1" applyBorder="1" applyAlignment="1">
      <alignment horizontal="left" vertical="center" wrapText="1"/>
    </xf>
    <xf numFmtId="0" fontId="6" fillId="3" borderId="0" xfId="0" applyFont="1" applyFill="1" applyAlignment="1">
      <alignment horizontal="center"/>
    </xf>
    <xf numFmtId="0" fontId="106" fillId="0" borderId="80" xfId="0" applyFont="1" applyBorder="1" applyAlignment="1">
      <alignment horizontal="left" vertical="center"/>
    </xf>
    <xf numFmtId="0" fontId="106" fillId="0" borderId="78" xfId="0" applyFont="1" applyBorder="1" applyAlignment="1">
      <alignment vertical="center" wrapText="1"/>
    </xf>
    <xf numFmtId="0" fontId="106" fillId="0" borderId="78"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1" xfId="0" applyFont="1" applyBorder="1" applyAlignment="1">
      <alignment horizontal="left" vertical="center" wrapText="1"/>
    </xf>
    <xf numFmtId="0" fontId="125" fillId="0" borderId="0" xfId="0" applyFont="1"/>
    <xf numFmtId="49" fontId="106" fillId="0" borderId="92"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30" fillId="3" borderId="92" xfId="21414" applyFont="1" applyFill="1" applyBorder="1" applyAlignment="1">
      <alignment horizontal="left" vertical="center" wrapText="1"/>
    </xf>
    <xf numFmtId="0" fontId="131" fillId="0" borderId="92" xfId="21414" applyFont="1" applyBorder="1" applyAlignment="1">
      <alignment horizontal="left" vertical="center" wrapText="1" indent="1"/>
    </xf>
    <xf numFmtId="0" fontId="132" fillId="3" borderId="92" xfId="21414" applyFont="1" applyFill="1" applyBorder="1" applyAlignment="1">
      <alignment horizontal="left" vertical="center" wrapText="1"/>
    </xf>
    <xf numFmtId="0" fontId="131" fillId="3" borderId="92" xfId="21414" applyFont="1" applyFill="1" applyBorder="1" applyAlignment="1">
      <alignment horizontal="left" vertical="center" wrapText="1" indent="1"/>
    </xf>
    <xf numFmtId="0" fontId="130" fillId="0" borderId="128" xfId="0" applyFont="1" applyBorder="1" applyAlignment="1">
      <alignment horizontal="left" vertical="center" wrapText="1"/>
    </xf>
    <xf numFmtId="0" fontId="132" fillId="0" borderId="128" xfId="0" applyFont="1" applyBorder="1" applyAlignment="1">
      <alignment horizontal="left" vertical="center" wrapText="1"/>
    </xf>
    <xf numFmtId="0" fontId="133" fillId="3" borderId="128" xfId="0" applyFont="1" applyFill="1" applyBorder="1" applyAlignment="1">
      <alignment horizontal="left" vertical="center" wrapText="1" indent="1"/>
    </xf>
    <xf numFmtId="0" fontId="132" fillId="3" borderId="128" xfId="0" applyFont="1" applyFill="1" applyBorder="1" applyAlignment="1">
      <alignment horizontal="left" vertical="center" wrapText="1"/>
    </xf>
    <xf numFmtId="0" fontId="132" fillId="3" borderId="129" xfId="0" applyFont="1" applyFill="1" applyBorder="1" applyAlignment="1">
      <alignment horizontal="left" vertical="center" wrapText="1"/>
    </xf>
    <xf numFmtId="0" fontId="133" fillId="0" borderId="128" xfId="0" applyFont="1" applyBorder="1" applyAlignment="1">
      <alignment horizontal="left" vertical="center" wrapText="1" indent="1"/>
    </xf>
    <xf numFmtId="0" fontId="133" fillId="0" borderId="92" xfId="21414" applyFont="1" applyBorder="1" applyAlignment="1">
      <alignment horizontal="left" vertical="center" wrapText="1" indent="1"/>
    </xf>
    <xf numFmtId="0" fontId="132" fillId="0" borderId="92" xfId="21414" applyFont="1" applyBorder="1" applyAlignment="1">
      <alignment horizontal="left" vertical="center" wrapText="1"/>
    </xf>
    <xf numFmtId="0" fontId="134" fillId="0" borderId="92" xfId="21414" applyFont="1" applyBorder="1" applyAlignment="1">
      <alignment horizontal="center" vertical="center" wrapText="1"/>
    </xf>
    <xf numFmtId="0" fontId="132" fillId="3" borderId="130" xfId="0" applyFont="1" applyFill="1" applyBorder="1" applyAlignment="1">
      <alignment horizontal="left" vertical="center" wrapText="1"/>
    </xf>
    <xf numFmtId="0" fontId="0" fillId="0" borderId="131" xfId="0" applyBorder="1"/>
    <xf numFmtId="0" fontId="131" fillId="3" borderId="131" xfId="21414" applyFont="1" applyFill="1" applyBorder="1" applyAlignment="1">
      <alignment horizontal="left" vertical="center" wrapText="1" indent="1"/>
    </xf>
    <xf numFmtId="0" fontId="131" fillId="3" borderId="128" xfId="0" applyFont="1" applyFill="1" applyBorder="1" applyAlignment="1">
      <alignment horizontal="left" vertical="center" wrapText="1" indent="1"/>
    </xf>
    <xf numFmtId="0" fontId="131" fillId="0" borderId="131" xfId="21414" applyFont="1" applyBorder="1" applyAlignment="1">
      <alignment horizontal="left" vertical="center" wrapText="1" indent="1"/>
    </xf>
    <xf numFmtId="0" fontId="131" fillId="0" borderId="128" xfId="0" applyFont="1" applyBorder="1" applyAlignment="1">
      <alignment horizontal="left" vertical="center" wrapText="1" indent="1"/>
    </xf>
    <xf numFmtId="0" fontId="131" fillId="0" borderId="129" xfId="0" applyFont="1" applyBorder="1" applyAlignment="1">
      <alignment horizontal="left" vertical="center" wrapText="1" indent="1"/>
    </xf>
    <xf numFmtId="0" fontId="132" fillId="0" borderId="131" xfId="21414" applyFont="1" applyBorder="1" applyAlignment="1">
      <alignment horizontal="left" vertical="center" wrapText="1"/>
    </xf>
    <xf numFmtId="0" fontId="132" fillId="3" borderId="131" xfId="21414" applyFont="1" applyFill="1" applyBorder="1" applyAlignment="1">
      <alignment horizontal="left" vertical="center" wrapText="1"/>
    </xf>
    <xf numFmtId="0" fontId="134" fillId="0" borderId="131" xfId="21414" applyFont="1" applyBorder="1" applyAlignment="1">
      <alignment horizontal="center" vertical="center" wrapText="1"/>
    </xf>
    <xf numFmtId="0" fontId="135" fillId="0" borderId="131" xfId="0" applyFont="1" applyBorder="1" applyAlignment="1">
      <alignment horizontal="left"/>
    </xf>
    <xf numFmtId="0" fontId="132"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2" fillId="0" borderId="136" xfId="0" applyFont="1" applyBorder="1" applyAlignment="1">
      <alignment horizontal="justify" vertical="center" wrapText="1"/>
    </xf>
    <xf numFmtId="0" fontId="131" fillId="0" borderId="130" xfId="0" applyFont="1" applyBorder="1" applyAlignment="1">
      <alignment horizontal="left" vertical="center" wrapText="1" indent="1"/>
    </xf>
    <xf numFmtId="0" fontId="132" fillId="0" borderId="128" xfId="0" applyFont="1" applyBorder="1" applyAlignment="1">
      <alignment horizontal="justify" vertical="center" wrapText="1"/>
    </xf>
    <xf numFmtId="0" fontId="130" fillId="0" borderId="128" xfId="0" applyFont="1" applyBorder="1" applyAlignment="1">
      <alignment horizontal="justify" vertical="center" wrapText="1"/>
    </xf>
    <xf numFmtId="0" fontId="132" fillId="3" borderId="128" xfId="0" applyFont="1" applyFill="1" applyBorder="1" applyAlignment="1">
      <alignment horizontal="justify" vertical="center" wrapText="1"/>
    </xf>
    <xf numFmtId="0" fontId="132" fillId="0" borderId="129" xfId="0" applyFont="1" applyBorder="1" applyAlignment="1">
      <alignment horizontal="justify" vertical="center" wrapText="1"/>
    </xf>
    <xf numFmtId="0" fontId="132" fillId="0" borderId="130" xfId="0" applyFont="1" applyBorder="1" applyAlignment="1">
      <alignment horizontal="justify" vertical="center" wrapText="1"/>
    </xf>
    <xf numFmtId="0" fontId="132" fillId="0" borderId="131" xfId="21414" applyFont="1" applyBorder="1" applyAlignment="1">
      <alignment horizontal="justify" vertical="center" wrapText="1"/>
    </xf>
    <xf numFmtId="0" fontId="133" fillId="0" borderId="122" xfId="0" applyFont="1" applyBorder="1" applyAlignment="1">
      <alignment horizontal="left" vertical="center" wrapText="1" indent="1"/>
    </xf>
    <xf numFmtId="0" fontId="130" fillId="0" borderId="128" xfId="0" applyFont="1" applyBorder="1" applyAlignment="1">
      <alignment vertical="center" wrapText="1"/>
    </xf>
    <xf numFmtId="0" fontId="132" fillId="0" borderId="128" xfId="0" applyFont="1" applyBorder="1" applyAlignment="1">
      <alignment vertical="center" wrapText="1"/>
    </xf>
    <xf numFmtId="0" fontId="132"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0" fontId="15" fillId="83" borderId="131" xfId="0" applyFont="1" applyFill="1" applyBorder="1" applyAlignment="1">
      <alignment vertical="center" wrapText="1"/>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6" fillId="0" borderId="131" xfId="0" applyFont="1" applyBorder="1" applyAlignment="1" applyProtection="1">
      <alignment horizontal="left" vertical="center" indent="1"/>
      <protection locked="0"/>
    </xf>
    <xf numFmtId="0" fontId="137" fillId="0" borderId="131" xfId="0" applyFont="1" applyBorder="1" applyAlignment="1" applyProtection="1">
      <alignment horizontal="left" vertical="center" indent="3"/>
      <protection locked="0"/>
    </xf>
    <xf numFmtId="0" fontId="138"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1" fillId="0" borderId="135" xfId="21414" applyFont="1" applyBorder="1" applyAlignment="1">
      <alignment horizontal="left" vertical="center" wrapText="1" indent="1"/>
    </xf>
    <xf numFmtId="0" fontId="131" fillId="3" borderId="131" xfId="0" applyFont="1" applyFill="1" applyBorder="1" applyAlignment="1">
      <alignment horizontal="left" vertical="center" wrapText="1" indent="1"/>
    </xf>
    <xf numFmtId="167" fontId="23" fillId="0" borderId="131" xfId="0" applyNumberFormat="1" applyFont="1" applyBorder="1" applyAlignment="1">
      <alignment horizontal="center"/>
    </xf>
    <xf numFmtId="0" fontId="23" fillId="0" borderId="131" xfId="0" applyFont="1" applyBorder="1"/>
    <xf numFmtId="0" fontId="131" fillId="0" borderId="131" xfId="0" applyFont="1" applyBorder="1" applyAlignment="1">
      <alignment horizontal="left" vertical="center" wrapText="1" indent="1"/>
    </xf>
    <xf numFmtId="0" fontId="133" fillId="3" borderId="131" xfId="0" applyFont="1" applyFill="1" applyBorder="1" applyAlignment="1">
      <alignment horizontal="left" vertical="center" wrapText="1" indent="1"/>
    </xf>
    <xf numFmtId="0" fontId="133" fillId="0" borderId="131" xfId="0" applyFont="1" applyBorder="1" applyAlignment="1">
      <alignment horizontal="left" vertical="center" wrapText="1" indent="1"/>
    </xf>
    <xf numFmtId="167" fontId="22" fillId="0" borderId="50" xfId="0" applyNumberFormat="1" applyFont="1" applyBorder="1" applyAlignment="1">
      <alignment horizontal="center"/>
    </xf>
    <xf numFmtId="167" fontId="18" fillId="0" borderId="52" xfId="0" applyNumberFormat="1" applyFont="1" applyBorder="1" applyAlignment="1">
      <alignment horizontal="center"/>
    </xf>
    <xf numFmtId="193" fontId="22" fillId="0" borderId="26" xfId="0" applyNumberFormat="1" applyFont="1" applyBorder="1" applyAlignment="1">
      <alignment horizontal="center" vertical="center"/>
    </xf>
    <xf numFmtId="0" fontId="120" fillId="0" borderId="131" xfId="0" applyFont="1" applyBorder="1"/>
    <xf numFmtId="49" fontId="122" fillId="0" borderId="131" xfId="5" applyNumberFormat="1" applyFont="1" applyBorder="1" applyAlignment="1" applyProtection="1">
      <alignment horizontal="right" vertical="center"/>
      <protection locked="0"/>
    </xf>
    <xf numFmtId="0" fontId="121" fillId="3" borderId="131" xfId="13" applyFont="1" applyFill="1" applyBorder="1" applyAlignment="1" applyProtection="1">
      <alignment horizontal="left" vertical="center" wrapText="1"/>
      <protection locked="0"/>
    </xf>
    <xf numFmtId="49" fontId="121" fillId="3" borderId="131" xfId="5" applyNumberFormat="1" applyFont="1" applyFill="1" applyBorder="1" applyAlignment="1" applyProtection="1">
      <alignment horizontal="right" vertical="center"/>
      <protection locked="0"/>
    </xf>
    <xf numFmtId="0" fontId="121" fillId="0" borderId="131" xfId="13" applyFont="1" applyBorder="1" applyAlignment="1" applyProtection="1">
      <alignment horizontal="left" vertical="center" wrapText="1"/>
      <protection locked="0"/>
    </xf>
    <xf numFmtId="49" fontId="121" fillId="0" borderId="131" xfId="5" applyNumberFormat="1" applyFont="1" applyBorder="1" applyAlignment="1" applyProtection="1">
      <alignment horizontal="right" vertical="center"/>
      <protection locked="0"/>
    </xf>
    <xf numFmtId="0" fontId="123" fillId="0" borderId="131" xfId="13" applyFont="1" applyBorder="1" applyAlignment="1" applyProtection="1">
      <alignment horizontal="left" vertical="center" wrapText="1"/>
      <protection locked="0"/>
    </xf>
    <xf numFmtId="0" fontId="120" fillId="0" borderId="131" xfId="0" applyFont="1" applyBorder="1" applyAlignment="1">
      <alignment horizontal="center" vertical="center" wrapText="1"/>
    </xf>
    <xf numFmtId="166" fontId="116" fillId="36" borderId="139" xfId="21413" applyFont="1" applyFill="1" applyBorder="1"/>
    <xf numFmtId="0" fontId="116" fillId="0" borderId="139" xfId="0" applyFont="1" applyBorder="1"/>
    <xf numFmtId="0" fontId="116" fillId="0" borderId="139" xfId="0" applyFont="1" applyBorder="1" applyAlignment="1">
      <alignment horizontal="left" indent="8"/>
    </xf>
    <xf numFmtId="0" fontId="116" fillId="0" borderId="139" xfId="0" applyFont="1" applyBorder="1" applyAlignment="1">
      <alignment wrapText="1"/>
    </xf>
    <xf numFmtId="0" fontId="119" fillId="0" borderId="139" xfId="0" applyFont="1" applyBorder="1"/>
    <xf numFmtId="49" fontId="122" fillId="0" borderId="139" xfId="5" applyNumberFormat="1" applyFont="1" applyBorder="1" applyAlignment="1" applyProtection="1">
      <alignment horizontal="right" vertical="center" wrapText="1"/>
      <protection locked="0"/>
    </xf>
    <xf numFmtId="49" fontId="121" fillId="3" borderId="139" xfId="5" applyNumberFormat="1" applyFont="1" applyFill="1" applyBorder="1" applyAlignment="1" applyProtection="1">
      <alignment horizontal="right" vertical="center" wrapText="1"/>
      <protection locked="0"/>
    </xf>
    <xf numFmtId="49" fontId="121" fillId="0" borderId="139" xfId="5" applyNumberFormat="1" applyFont="1" applyBorder="1" applyAlignment="1" applyProtection="1">
      <alignment horizontal="right" vertical="center" wrapText="1"/>
      <protection locked="0"/>
    </xf>
    <xf numFmtId="0" fontId="116" fillId="0" borderId="139"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139"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39" xfId="0" applyFont="1" applyBorder="1" applyAlignment="1">
      <alignment horizontal="left" vertical="center" wrapText="1"/>
    </xf>
    <xf numFmtId="0" fontId="120" fillId="0" borderId="139" xfId="0" applyFont="1" applyBorder="1"/>
    <xf numFmtId="0" fontId="119" fillId="0" borderId="139" xfId="0" applyFont="1" applyBorder="1" applyAlignment="1">
      <alignment horizontal="left" wrapText="1" indent="1"/>
    </xf>
    <xf numFmtId="0" fontId="119" fillId="0" borderId="139" xfId="0" applyFont="1" applyBorder="1" applyAlignment="1">
      <alignment horizontal="left" vertical="center" indent="1"/>
    </xf>
    <xf numFmtId="0" fontId="117" fillId="0" borderId="139" xfId="0" applyFont="1" applyBorder="1"/>
    <xf numFmtId="0" fontId="116" fillId="0" borderId="139" xfId="0" applyFont="1" applyBorder="1" applyAlignment="1">
      <alignment horizontal="left" wrapText="1" indent="1"/>
    </xf>
    <xf numFmtId="0" fontId="116" fillId="0" borderId="139" xfId="0" applyFont="1" applyBorder="1" applyAlignment="1">
      <alignment horizontal="left" indent="1"/>
    </xf>
    <xf numFmtId="0" fontId="116" fillId="0" borderId="139" xfId="0" applyFont="1" applyBorder="1" applyAlignment="1">
      <alignment horizontal="left" wrapText="1" indent="4"/>
    </xf>
    <xf numFmtId="0" fontId="116" fillId="0" borderId="139" xfId="0" applyFont="1" applyBorder="1" applyAlignment="1">
      <alignment horizontal="left" indent="3"/>
    </xf>
    <xf numFmtId="0" fontId="119" fillId="0" borderId="139" xfId="0" applyFont="1" applyBorder="1" applyAlignment="1">
      <alignment horizontal="left" indent="1"/>
    </xf>
    <xf numFmtId="0" fontId="120" fillId="0" borderId="139" xfId="0" applyFont="1" applyBorder="1" applyAlignment="1">
      <alignment horizontal="center" vertical="center" wrapText="1"/>
    </xf>
    <xf numFmtId="0" fontId="116" fillId="80" borderId="139" xfId="0" applyFont="1" applyFill="1" applyBorder="1"/>
    <xf numFmtId="0" fontId="119" fillId="0" borderId="7" xfId="0" applyFont="1" applyBorder="1"/>
    <xf numFmtId="0" fontId="116" fillId="0" borderId="139" xfId="0" applyFont="1" applyBorder="1" applyAlignment="1">
      <alignment horizontal="left" wrapText="1" indent="2"/>
    </xf>
    <xf numFmtId="0" fontId="116" fillId="0" borderId="139" xfId="0" applyFont="1" applyBorder="1" applyAlignment="1">
      <alignment horizontal="left" wrapText="1"/>
    </xf>
    <xf numFmtId="0" fontId="119" fillId="84" borderId="139" xfId="0" applyFont="1" applyFill="1" applyBorder="1"/>
    <xf numFmtId="0" fontId="116" fillId="0" borderId="139"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47"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38" xfId="0" applyFont="1" applyBorder="1" applyAlignment="1">
      <alignment horizontal="center" vertical="center" wrapText="1"/>
    </xf>
    <xf numFmtId="0" fontId="116" fillId="0" borderId="141" xfId="0" applyFont="1" applyBorder="1" applyAlignment="1">
      <alignment horizontal="center" vertical="center" wrapText="1"/>
    </xf>
    <xf numFmtId="0" fontId="116" fillId="0" borderId="137" xfId="0" applyFont="1" applyBorder="1" applyAlignment="1">
      <alignment horizontal="center" vertical="center" wrapText="1"/>
    </xf>
    <xf numFmtId="49" fontId="116" fillId="0" borderId="145" xfId="0" applyNumberFormat="1" applyFont="1" applyBorder="1" applyAlignment="1">
      <alignment horizontal="left" wrapText="1" indent="1"/>
    </xf>
    <xf numFmtId="0" fontId="116" fillId="0" borderId="146" xfId="0" applyFont="1" applyBorder="1" applyAlignment="1">
      <alignment horizontal="left" wrapText="1" indent="1"/>
    </xf>
    <xf numFmtId="49" fontId="116" fillId="0" borderId="147" xfId="0" applyNumberFormat="1" applyFont="1" applyBorder="1" applyAlignment="1">
      <alignment horizontal="left" wrapText="1" indent="1"/>
    </xf>
    <xf numFmtId="0" fontId="116" fillId="0" borderId="148" xfId="0" applyFont="1" applyBorder="1" applyAlignment="1">
      <alignment horizontal="left" wrapText="1" indent="1"/>
    </xf>
    <xf numFmtId="49" fontId="116" fillId="0" borderId="148" xfId="0" applyNumberFormat="1" applyFont="1" applyBorder="1" applyAlignment="1">
      <alignment horizontal="left" wrapText="1" indent="3"/>
    </xf>
    <xf numFmtId="49" fontId="116" fillId="0" borderId="147" xfId="0" applyNumberFormat="1" applyFont="1" applyBorder="1" applyAlignment="1">
      <alignment horizontal="left" wrapText="1" indent="3"/>
    </xf>
    <xf numFmtId="49" fontId="116" fillId="0" borderId="148" xfId="0" applyNumberFormat="1" applyFont="1" applyBorder="1" applyAlignment="1">
      <alignment horizontal="left" wrapText="1" indent="2"/>
    </xf>
    <xf numFmtId="49" fontId="116" fillId="0" borderId="147" xfId="0" applyNumberFormat="1" applyFont="1" applyBorder="1" applyAlignment="1">
      <alignment horizontal="left" wrapText="1" indent="2"/>
    </xf>
    <xf numFmtId="49" fontId="116" fillId="0" borderId="147" xfId="0" applyNumberFormat="1" applyFont="1" applyBorder="1" applyAlignment="1">
      <alignment horizontal="left" vertical="top" wrapText="1" indent="2"/>
    </xf>
    <xf numFmtId="0" fontId="116" fillId="81" borderId="147" xfId="0" applyFont="1" applyFill="1" applyBorder="1"/>
    <xf numFmtId="0" fontId="116" fillId="81" borderId="139" xfId="0" applyFont="1" applyFill="1" applyBorder="1"/>
    <xf numFmtId="0" fontId="116" fillId="81" borderId="148" xfId="0" applyFont="1" applyFill="1" applyBorder="1"/>
    <xf numFmtId="49" fontId="116" fillId="0" borderId="147" xfId="0" applyNumberFormat="1" applyFont="1" applyBorder="1" applyAlignment="1">
      <alignment horizontal="left" indent="1"/>
    </xf>
    <xf numFmtId="0" fontId="116" fillId="0" borderId="148" xfId="0" applyFont="1" applyBorder="1" applyAlignment="1">
      <alignment horizontal="left" indent="1"/>
    </xf>
    <xf numFmtId="49" fontId="116" fillId="0" borderId="148" xfId="0" applyNumberFormat="1" applyFont="1" applyBorder="1" applyAlignment="1">
      <alignment horizontal="left" indent="1"/>
    </xf>
    <xf numFmtId="49" fontId="116" fillId="0" borderId="148" xfId="0" applyNumberFormat="1" applyFont="1" applyBorder="1" applyAlignment="1">
      <alignment horizontal="left" indent="3"/>
    </xf>
    <xf numFmtId="49" fontId="116" fillId="0" borderId="147" xfId="0" applyNumberFormat="1" applyFont="1" applyBorder="1" applyAlignment="1">
      <alignment horizontal="left" indent="3"/>
    </xf>
    <xf numFmtId="0" fontId="116" fillId="0" borderId="148" xfId="0" applyFont="1" applyBorder="1" applyAlignment="1">
      <alignment horizontal="left" indent="2"/>
    </xf>
    <xf numFmtId="0" fontId="116" fillId="0" borderId="147" xfId="0" applyFont="1" applyBorder="1" applyAlignment="1">
      <alignment horizontal="left" indent="2"/>
    </xf>
    <xf numFmtId="0" fontId="116" fillId="0" borderId="147" xfId="0" applyFont="1" applyBorder="1" applyAlignment="1">
      <alignment horizontal="left" indent="1"/>
    </xf>
    <xf numFmtId="0" fontId="119" fillId="0" borderId="63" xfId="0" applyFont="1" applyBorder="1"/>
    <xf numFmtId="0" fontId="119" fillId="0" borderId="58" xfId="0" applyFont="1" applyBorder="1"/>
    <xf numFmtId="0" fontId="116" fillId="0" borderId="63" xfId="0" applyFont="1" applyBorder="1"/>
    <xf numFmtId="0" fontId="116" fillId="0" borderId="0" xfId="0" applyFont="1" applyAlignment="1">
      <alignment horizontal="left"/>
    </xf>
    <xf numFmtId="0" fontId="119" fillId="0" borderId="139" xfId="0" applyFont="1" applyBorder="1" applyAlignment="1">
      <alignment horizontal="left" vertical="center" wrapText="1"/>
    </xf>
    <xf numFmtId="0" fontId="9" fillId="0" borderId="0" xfId="0" applyFont="1" applyAlignment="1">
      <alignment wrapText="1"/>
    </xf>
    <xf numFmtId="0" fontId="121" fillId="0" borderId="139" xfId="0" applyFont="1" applyBorder="1"/>
    <xf numFmtId="0" fontId="119" fillId="0" borderId="139"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26" xfId="0" applyFont="1" applyBorder="1" applyAlignment="1">
      <alignment horizontal="left" vertical="center" wrapText="1" indent="1" readingOrder="1"/>
    </xf>
    <xf numFmtId="0" fontId="121" fillId="0" borderId="139" xfId="0" applyFont="1" applyBorder="1" applyAlignment="1">
      <alignment horizontal="left" indent="3"/>
    </xf>
    <xf numFmtId="0" fontId="119" fillId="0" borderId="139" xfId="0" applyFont="1" applyBorder="1" applyAlignment="1">
      <alignment vertical="center" wrapText="1" readingOrder="1"/>
    </xf>
    <xf numFmtId="0" fontId="121" fillId="0" borderId="139" xfId="0" applyFont="1" applyBorder="1" applyAlignment="1">
      <alignment horizontal="left" indent="2"/>
    </xf>
    <xf numFmtId="0" fontId="116" fillId="0" borderId="127" xfId="0" applyFont="1" applyBorder="1" applyAlignment="1">
      <alignment vertical="center" wrapText="1" readingOrder="1"/>
    </xf>
    <xf numFmtId="0" fontId="121" fillId="0" borderId="140" xfId="0" applyFont="1" applyBorder="1" applyAlignment="1">
      <alignment horizontal="left" indent="2"/>
    </xf>
    <xf numFmtId="0" fontId="116" fillId="0" borderId="126" xfId="0" applyFont="1" applyBorder="1" applyAlignment="1">
      <alignment vertical="center" wrapText="1" readingOrder="1"/>
    </xf>
    <xf numFmtId="0" fontId="116" fillId="0" borderId="125" xfId="0" applyFont="1" applyBorder="1" applyAlignment="1">
      <alignment vertical="center" wrapText="1" readingOrder="1"/>
    </xf>
    <xf numFmtId="0" fontId="139" fillId="0" borderId="7" xfId="0" applyFont="1" applyBorder="1"/>
    <xf numFmtId="0" fontId="106" fillId="0" borderId="139" xfId="0" applyFont="1" applyBorder="1" applyAlignment="1">
      <alignment vertical="center" wrapText="1"/>
    </xf>
    <xf numFmtId="0" fontId="106" fillId="0" borderId="139" xfId="0" applyFont="1" applyBorder="1" applyAlignment="1">
      <alignment horizontal="left" vertical="center" wrapText="1"/>
    </xf>
    <xf numFmtId="0" fontId="106" fillId="0" borderId="139" xfId="0" applyFont="1" applyBorder="1" applyAlignment="1">
      <alignment horizontal="left" indent="2"/>
    </xf>
    <xf numFmtId="0" fontId="106" fillId="0" borderId="139" xfId="0" applyFont="1" applyBorder="1" applyAlignment="1">
      <alignment horizontal="left" vertical="center" indent="1"/>
    </xf>
    <xf numFmtId="0" fontId="106" fillId="0" borderId="139" xfId="0" applyFont="1" applyBorder="1" applyAlignment="1">
      <alignment horizontal="left" vertical="center" wrapText="1" indent="1"/>
    </xf>
    <xf numFmtId="0" fontId="106" fillId="0" borderId="139" xfId="0" applyFont="1" applyBorder="1" applyAlignment="1">
      <alignment horizontal="right" vertical="center"/>
    </xf>
    <xf numFmtId="49" fontId="106" fillId="0" borderId="139" xfId="0" applyNumberFormat="1" applyFont="1" applyBorder="1" applyAlignment="1">
      <alignment horizontal="right" vertical="center"/>
    </xf>
    <xf numFmtId="0" fontId="106" fillId="0" borderId="140" xfId="0" applyFont="1" applyBorder="1" applyAlignment="1">
      <alignment horizontal="left" vertical="top" wrapText="1"/>
    </xf>
    <xf numFmtId="49" fontId="106" fillId="0" borderId="139" xfId="0" applyNumberFormat="1" applyFont="1" applyBorder="1" applyAlignment="1">
      <alignment vertical="top" wrapText="1"/>
    </xf>
    <xf numFmtId="49" fontId="106" fillId="0" borderId="139" xfId="0" applyNumberFormat="1" applyFont="1" applyBorder="1" applyAlignment="1">
      <alignment horizontal="left" vertical="top" wrapText="1" indent="2"/>
    </xf>
    <xf numFmtId="49" fontId="106" fillId="0" borderId="139" xfId="0" applyNumberFormat="1" applyFont="1" applyBorder="1" applyAlignment="1">
      <alignment horizontal="left" vertical="center" wrapText="1" indent="3"/>
    </xf>
    <xf numFmtId="49" fontId="106" fillId="0" borderId="139" xfId="0" applyNumberFormat="1" applyFont="1" applyBorder="1" applyAlignment="1">
      <alignment horizontal="left" wrapText="1" indent="2"/>
    </xf>
    <xf numFmtId="49" fontId="106" fillId="0" borderId="139" xfId="0" applyNumberFormat="1" applyFont="1" applyBorder="1" applyAlignment="1">
      <alignment horizontal="left" vertical="top" wrapText="1"/>
    </xf>
    <xf numFmtId="49" fontId="106" fillId="0" borderId="139" xfId="0" applyNumberFormat="1" applyFont="1" applyBorder="1" applyAlignment="1">
      <alignment horizontal="left" wrapText="1" indent="3"/>
    </xf>
    <xf numFmtId="49" fontId="106" fillId="0" borderId="139" xfId="0" applyNumberFormat="1" applyFont="1" applyBorder="1" applyAlignment="1">
      <alignment vertical="center"/>
    </xf>
    <xf numFmtId="49" fontId="106" fillId="0" borderId="139" xfId="0" applyNumberFormat="1" applyFont="1" applyBorder="1" applyAlignment="1">
      <alignment horizontal="left" indent="3"/>
    </xf>
    <xf numFmtId="0" fontId="106" fillId="0" borderId="139" xfId="0" applyFont="1" applyBorder="1" applyAlignment="1">
      <alignment horizontal="left" indent="1"/>
    </xf>
    <xf numFmtId="0" fontId="106" fillId="0" borderId="139" xfId="0" applyFont="1" applyBorder="1" applyAlignment="1">
      <alignment horizontal="left" wrapText="1" indent="2"/>
    </xf>
    <xf numFmtId="0" fontId="106" fillId="0" borderId="139" xfId="0" applyFont="1" applyBorder="1" applyAlignment="1">
      <alignment horizontal="left" vertical="top" wrapText="1"/>
    </xf>
    <xf numFmtId="0" fontId="105" fillId="0" borderId="7" xfId="0" applyFont="1" applyBorder="1" applyAlignment="1">
      <alignment wrapText="1"/>
    </xf>
    <xf numFmtId="0" fontId="106" fillId="0" borderId="139" xfId="0" applyFont="1" applyBorder="1" applyAlignment="1">
      <alignment horizontal="left" vertical="top" wrapText="1" indent="2"/>
    </xf>
    <xf numFmtId="0" fontId="106" fillId="0" borderId="139" xfId="0" applyFont="1" applyBorder="1" applyAlignment="1">
      <alignment horizontal="left" wrapText="1"/>
    </xf>
    <xf numFmtId="0" fontId="106" fillId="0" borderId="139" xfId="12672" applyFont="1" applyBorder="1" applyAlignment="1">
      <alignment horizontal="left" vertical="center" wrapText="1" indent="2"/>
    </xf>
    <xf numFmtId="0" fontId="106" fillId="0" borderId="139" xfId="0" applyFont="1" applyBorder="1" applyAlignment="1">
      <alignment wrapText="1"/>
    </xf>
    <xf numFmtId="0" fontId="106" fillId="0" borderId="139" xfId="0" applyFont="1" applyBorder="1"/>
    <xf numFmtId="0" fontId="106" fillId="0" borderId="139" xfId="12672" applyFont="1" applyBorder="1" applyAlignment="1">
      <alignment horizontal="left" vertical="center" wrapText="1"/>
    </xf>
    <xf numFmtId="0" fontId="105" fillId="0" borderId="139" xfId="0" applyFont="1" applyBorder="1" applyAlignment="1">
      <alignment wrapText="1"/>
    </xf>
    <xf numFmtId="0" fontId="106" fillId="0" borderId="141" xfId="0" applyFont="1" applyBorder="1" applyAlignment="1">
      <alignment horizontal="left" vertical="center" wrapText="1"/>
    </xf>
    <xf numFmtId="0" fontId="106" fillId="3" borderId="139" xfId="5" applyFont="1" applyFill="1" applyBorder="1" applyAlignment="1" applyProtection="1">
      <alignment horizontal="right" vertical="center"/>
      <protection locked="0"/>
    </xf>
    <xf numFmtId="2" fontId="106" fillId="3" borderId="139" xfId="5" applyNumberFormat="1" applyFont="1" applyFill="1" applyBorder="1" applyAlignment="1" applyProtection="1">
      <alignment horizontal="right" vertical="center"/>
      <protection locked="0"/>
    </xf>
    <xf numFmtId="0" fontId="106" fillId="0" borderId="139" xfId="0" applyFont="1" applyBorder="1" applyAlignment="1">
      <alignment vertical="center"/>
    </xf>
    <xf numFmtId="0" fontId="106" fillId="0" borderId="141" xfId="13" applyFont="1" applyBorder="1" applyAlignment="1" applyProtection="1">
      <alignment horizontal="left" vertical="top" wrapText="1"/>
      <protection locked="0"/>
    </xf>
    <xf numFmtId="0" fontId="106" fillId="0" borderId="142" xfId="13" applyFont="1" applyBorder="1" applyAlignment="1" applyProtection="1">
      <alignment horizontal="left" vertical="top" wrapText="1"/>
      <protection locked="0"/>
    </xf>
    <xf numFmtId="0" fontId="106" fillId="0" borderId="140"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0" xfId="0" applyFont="1" applyBorder="1" applyAlignment="1">
      <alignment horizontal="left" indent="2"/>
    </xf>
    <xf numFmtId="0" fontId="106" fillId="0" borderId="127" xfId="0" applyFont="1" applyBorder="1" applyAlignment="1">
      <alignment horizontal="left" vertical="center" wrapText="1" readingOrder="1"/>
    </xf>
    <xf numFmtId="0" fontId="106" fillId="0" borderId="139" xfId="0" applyFont="1" applyBorder="1" applyAlignment="1">
      <alignment horizontal="left" vertical="center" wrapText="1" readingOrder="1"/>
    </xf>
    <xf numFmtId="167" fontId="19" fillId="85" borderId="51" xfId="0" applyNumberFormat="1" applyFont="1" applyFill="1" applyBorder="1" applyAlignment="1">
      <alignment horizontal="center"/>
    </xf>
    <xf numFmtId="0" fontId="2" fillId="0" borderId="12" xfId="0" applyFont="1" applyBorder="1" applyAlignment="1">
      <alignment horizontal="left" vertical="center" wrapText="1" indent="1"/>
    </xf>
    <xf numFmtId="169" fontId="26" fillId="37" borderId="57" xfId="20" applyBorder="1"/>
    <xf numFmtId="193" fontId="4" fillId="0" borderId="148" xfId="0" applyNumberFormat="1" applyFont="1" applyBorder="1" applyAlignment="1" applyProtection="1">
      <alignment vertical="center" wrapText="1"/>
      <protection locked="0"/>
    </xf>
    <xf numFmtId="10" fontId="4" fillId="0" borderId="148" xfId="20961" applyNumberFormat="1" applyFont="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93" fontId="17" fillId="2" borderId="100" xfId="0" applyNumberFormat="1" applyFont="1" applyFill="1" applyBorder="1" applyAlignment="1" applyProtection="1">
      <alignment vertical="center"/>
      <protection locked="0"/>
    </xf>
    <xf numFmtId="0" fontId="11" fillId="0" borderId="92" xfId="17" applyFill="1" applyBorder="1" applyAlignment="1" applyProtection="1">
      <alignment horizontal="left" vertical="top" wrapText="1"/>
    </xf>
    <xf numFmtId="0" fontId="7" fillId="83" borderId="139"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3" fillId="79" borderId="92" xfId="948" applyNumberFormat="1" applyFont="1" applyFill="1" applyBorder="1" applyAlignment="1" applyProtection="1">
      <alignment horizontal="right" vertical="center"/>
    </xf>
    <xf numFmtId="3" fontId="120" fillId="0" borderId="131" xfId="0" applyNumberFormat="1" applyFont="1" applyBorder="1"/>
    <xf numFmtId="164" fontId="119" fillId="0" borderId="139" xfId="7" applyNumberFormat="1" applyFont="1" applyBorder="1"/>
    <xf numFmtId="0" fontId="143" fillId="0" borderId="139" xfId="0" applyFont="1" applyBorder="1"/>
    <xf numFmtId="43" fontId="119" fillId="0" borderId="63" xfId="0" applyNumberFormat="1" applyFont="1" applyBorder="1"/>
    <xf numFmtId="43" fontId="116" fillId="0" borderId="139" xfId="0" applyNumberFormat="1" applyFont="1" applyBorder="1"/>
    <xf numFmtId="10" fontId="121" fillId="0" borderId="139" xfId="0" applyNumberFormat="1" applyFont="1" applyBorder="1"/>
    <xf numFmtId="10" fontId="143" fillId="0" borderId="139" xfId="0" applyNumberFormat="1" applyFont="1" applyBorder="1"/>
    <xf numFmtId="14" fontId="7" fillId="0" borderId="92" xfId="0" applyNumberFormat="1" applyFont="1" applyBorder="1" applyAlignment="1" applyProtection="1">
      <alignment vertical="center" wrapText="1"/>
      <protection locked="0"/>
    </xf>
    <xf numFmtId="43" fontId="121" fillId="0" borderId="139" xfId="0" applyNumberFormat="1" applyFont="1" applyBorder="1"/>
    <xf numFmtId="43" fontId="143" fillId="0" borderId="139" xfId="0" applyNumberFormat="1" applyFont="1" applyBorder="1"/>
    <xf numFmtId="10" fontId="0" fillId="0" borderId="0" xfId="0" applyNumberFormat="1"/>
    <xf numFmtId="0" fontId="104" fillId="0" borderId="60" xfId="0" applyFont="1" applyBorder="1" applyAlignment="1">
      <alignment horizontal="left" vertical="center" wrapText="1"/>
    </xf>
    <xf numFmtId="0" fontId="104" fillId="0" borderId="59" xfId="0" applyFont="1" applyBorder="1" applyAlignment="1">
      <alignment horizontal="left" vertical="center" wrapText="1"/>
    </xf>
    <xf numFmtId="0" fontId="141" fillId="0" borderId="151" xfId="0" applyFont="1" applyBorder="1" applyAlignment="1">
      <alignment horizontal="center" vertical="center"/>
    </xf>
    <xf numFmtId="0" fontId="141" fillId="0" borderId="25" xfId="0" applyFont="1" applyBorder="1" applyAlignment="1">
      <alignment horizontal="center" vertical="center"/>
    </xf>
    <xf numFmtId="0" fontId="141" fillId="0" borderId="152" xfId="0" applyFont="1" applyBorder="1" applyAlignment="1">
      <alignment horizontal="center" vertical="center"/>
    </xf>
    <xf numFmtId="0" fontId="142" fillId="0" borderId="151" xfId="0" applyFont="1" applyBorder="1" applyAlignment="1">
      <alignment horizontal="center" wrapText="1"/>
    </xf>
    <xf numFmtId="0" fontId="142" fillId="0" borderId="25" xfId="0" applyFont="1" applyBorder="1" applyAlignment="1">
      <alignment horizontal="center" wrapText="1"/>
    </xf>
    <xf numFmtId="0" fontId="142" fillId="0" borderId="152" xfId="0" applyFont="1" applyBorder="1" applyAlignment="1">
      <alignment horizontal="center" wrapText="1"/>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8" fillId="0" borderId="88" xfId="0" applyFont="1" applyBorder="1" applyAlignment="1">
      <alignment horizontal="center" vertical="center"/>
    </xf>
    <xf numFmtId="0" fontId="128"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8" fillId="0" borderId="135"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1" fillId="3" borderId="61" xfId="13" applyFont="1" applyFill="1" applyBorder="1" applyAlignment="1" applyProtection="1">
      <alignment horizontal="center" vertical="center" wrapText="1"/>
      <protection locked="0"/>
    </xf>
    <xf numFmtId="0" fontId="101"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9" fillId="0" borderId="112" xfId="0" applyFont="1" applyBorder="1" applyAlignment="1">
      <alignment horizontal="left" vertical="center" wrapText="1"/>
    </xf>
    <xf numFmtId="0" fontId="119" fillId="0" borderId="113" xfId="0" applyFont="1" applyBorder="1" applyAlignment="1">
      <alignment horizontal="left" vertical="center" wrapText="1"/>
    </xf>
    <xf numFmtId="0" fontId="119" fillId="0" borderId="115" xfId="0" applyFont="1" applyBorder="1" applyAlignment="1">
      <alignment horizontal="left" vertical="center" wrapText="1"/>
    </xf>
    <xf numFmtId="0" fontId="119" fillId="0" borderId="116" xfId="0" applyFont="1" applyBorder="1" applyAlignment="1">
      <alignment horizontal="left" vertical="center" wrapText="1"/>
    </xf>
    <xf numFmtId="0" fontId="119" fillId="0" borderId="118" xfId="0" applyFont="1" applyBorder="1" applyAlignment="1">
      <alignment horizontal="left" vertical="center" wrapText="1"/>
    </xf>
    <xf numFmtId="0" fontId="119" fillId="0" borderId="119" xfId="0" applyFont="1" applyBorder="1" applyAlignment="1">
      <alignment horizontal="left" vertical="center" wrapText="1"/>
    </xf>
    <xf numFmtId="0" fontId="120" fillId="0" borderId="138" xfId="0" applyFont="1" applyBorder="1" applyAlignment="1">
      <alignment horizontal="center" vertical="center" wrapText="1"/>
    </xf>
    <xf numFmtId="0" fontId="120" fillId="0" borderId="137" xfId="0" applyFont="1" applyBorder="1" applyAlignment="1">
      <alignment horizontal="center" vertical="center" wrapText="1"/>
    </xf>
    <xf numFmtId="0" fontId="120" fillId="0" borderId="114" xfId="0" applyFont="1" applyBorder="1" applyAlignment="1">
      <alignment horizontal="center" vertical="center" wrapText="1"/>
    </xf>
    <xf numFmtId="0" fontId="120" fillId="0" borderId="47" xfId="0" applyFont="1" applyBorder="1" applyAlignment="1">
      <alignment horizontal="center" vertical="center" wrapText="1"/>
    </xf>
    <xf numFmtId="0" fontId="120" fillId="0" borderId="117"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42" xfId="0" applyFont="1" applyBorder="1" applyAlignment="1">
      <alignment horizontal="center" vertical="center" wrapText="1"/>
    </xf>
    <xf numFmtId="0" fontId="116" fillId="0" borderId="141" xfId="0" applyFont="1" applyBorder="1" applyAlignment="1">
      <alignment horizontal="center" vertical="center" wrapText="1"/>
    </xf>
    <xf numFmtId="0" fontId="124" fillId="0" borderId="139" xfId="0" applyFont="1" applyBorder="1" applyAlignment="1">
      <alignment horizontal="center" vertical="center"/>
    </xf>
    <xf numFmtId="0" fontId="118" fillId="0" borderId="138" xfId="0" applyFont="1" applyBorder="1" applyAlignment="1">
      <alignment horizontal="center" vertical="center"/>
    </xf>
    <xf numFmtId="0" fontId="118" fillId="0" borderId="143" xfId="0" applyFont="1" applyBorder="1" applyAlignment="1">
      <alignment horizontal="center" vertical="center"/>
    </xf>
    <xf numFmtId="0" fontId="118" fillId="0" borderId="47" xfId="0" applyFont="1" applyBorder="1" applyAlignment="1">
      <alignment horizontal="center" vertical="center"/>
    </xf>
    <xf numFmtId="0" fontId="118" fillId="0" borderId="11" xfId="0" applyFont="1" applyBorder="1" applyAlignment="1">
      <alignment horizontal="center" vertical="center"/>
    </xf>
    <xf numFmtId="0" fontId="119" fillId="0" borderId="139" xfId="0" applyFont="1" applyBorder="1" applyAlignment="1">
      <alignment horizontal="center" vertical="center" wrapText="1"/>
    </xf>
    <xf numFmtId="0" fontId="119" fillId="0" borderId="138" xfId="0" applyFont="1" applyBorder="1" applyAlignment="1">
      <alignment horizontal="center" vertical="center" wrapText="1"/>
    </xf>
    <xf numFmtId="0" fontId="119" fillId="0" borderId="143" xfId="0" applyFont="1" applyBorder="1" applyAlignment="1">
      <alignment horizontal="center" vertical="center" wrapText="1"/>
    </xf>
    <xf numFmtId="0" fontId="119" fillId="0" borderId="120" xfId="0" applyFont="1" applyBorder="1" applyAlignment="1">
      <alignment horizontal="center" vertical="center" wrapText="1"/>
    </xf>
    <xf numFmtId="0" fontId="119" fillId="0" borderId="121"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44"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2" xfId="0" applyFont="1" applyBorder="1" applyAlignment="1">
      <alignment horizontal="center" vertical="center" wrapText="1"/>
    </xf>
    <xf numFmtId="0" fontId="116" fillId="0" borderId="138" xfId="0" applyFont="1" applyBorder="1" applyAlignment="1">
      <alignment horizontal="center" vertical="center" wrapText="1"/>
    </xf>
    <xf numFmtId="0" fontId="116" fillId="0" borderId="13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48" xfId="0" applyFont="1" applyBorder="1" applyAlignment="1">
      <alignment horizontal="center" vertical="center" wrapText="1"/>
    </xf>
    <xf numFmtId="0" fontId="116" fillId="0" borderId="49" xfId="0" applyFont="1" applyBorder="1" applyAlignment="1">
      <alignment horizontal="center" vertical="center" wrapText="1"/>
    </xf>
    <xf numFmtId="0" fontId="116" fillId="0" borderId="99" xfId="0" applyFont="1" applyBorder="1" applyAlignment="1">
      <alignment horizontal="center" vertical="center" wrapText="1"/>
    </xf>
    <xf numFmtId="0" fontId="119" fillId="0" borderId="48" xfId="0" applyFont="1" applyBorder="1" applyAlignment="1">
      <alignment horizontal="left" vertical="top" wrapText="1"/>
    </xf>
    <xf numFmtId="0" fontId="119" fillId="0" borderId="99" xfId="0" applyFont="1" applyBorder="1" applyAlignment="1">
      <alignment horizontal="left" vertical="top" wrapText="1"/>
    </xf>
    <xf numFmtId="0" fontId="119" fillId="0" borderId="57" xfId="0" applyFont="1" applyBorder="1" applyAlignment="1">
      <alignment horizontal="left" vertical="top" wrapText="1"/>
    </xf>
    <xf numFmtId="0" fontId="119" fillId="0" borderId="86" xfId="0" applyFont="1" applyBorder="1" applyAlignment="1">
      <alignment horizontal="left" vertical="top" wrapText="1"/>
    </xf>
    <xf numFmtId="0" fontId="119" fillId="0" borderId="111" xfId="0" applyFont="1" applyBorder="1" applyAlignment="1">
      <alignment horizontal="left" vertical="top" wrapText="1"/>
    </xf>
    <xf numFmtId="0" fontId="119" fillId="0" borderId="149" xfId="0" applyFont="1" applyBorder="1" applyAlignment="1">
      <alignment horizontal="left" vertical="top" wrapText="1"/>
    </xf>
    <xf numFmtId="0" fontId="119" fillId="0" borderId="150" xfId="0" applyFont="1" applyBorder="1" applyAlignment="1">
      <alignment horizontal="center" vertical="center" wrapText="1"/>
    </xf>
    <xf numFmtId="0" fontId="119" fillId="0" borderId="63" xfId="0" applyFont="1" applyBorder="1" applyAlignment="1">
      <alignment horizontal="center" vertical="center" wrapText="1"/>
    </xf>
    <xf numFmtId="0" fontId="116" fillId="0" borderId="138" xfId="0" applyFont="1" applyBorder="1" applyAlignment="1">
      <alignment horizontal="center" vertical="top" wrapText="1"/>
    </xf>
    <xf numFmtId="0" fontId="116" fillId="0" borderId="137"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41" xfId="0" applyFont="1" applyBorder="1" applyAlignment="1">
      <alignment horizontal="center" vertical="top" wrapText="1"/>
    </xf>
    <xf numFmtId="0" fontId="105" fillId="0" borderId="123" xfId="0" applyFont="1" applyBorder="1" applyAlignment="1">
      <alignment horizontal="left" vertical="top" wrapText="1"/>
    </xf>
    <xf numFmtId="0" fontId="105" fillId="0" borderId="124" xfId="0" applyFont="1" applyBorder="1" applyAlignment="1">
      <alignment horizontal="left" vertical="top" wrapText="1"/>
    </xf>
    <xf numFmtId="0" fontId="122" fillId="0" borderId="139" xfId="0" applyFont="1" applyBorder="1" applyAlignment="1">
      <alignment horizontal="center" vertical="center"/>
    </xf>
    <xf numFmtId="0" fontId="121" fillId="0" borderId="139" xfId="0" applyFont="1" applyBorder="1" applyAlignment="1">
      <alignment horizontal="center" vertical="center" wrapText="1"/>
    </xf>
    <xf numFmtId="0" fontId="121" fillId="0" borderId="140" xfId="0" applyFont="1" applyBorder="1" applyAlignment="1">
      <alignment horizontal="center" vertical="center" wrapText="1"/>
    </xf>
    <xf numFmtId="0" fontId="105" fillId="76" borderId="142" xfId="0" applyFont="1" applyFill="1" applyBorder="1" applyAlignment="1">
      <alignment horizontal="center" vertical="center" wrapText="1"/>
    </xf>
    <xf numFmtId="0" fontId="105" fillId="76" borderId="141" xfId="0" applyFont="1" applyFill="1" applyBorder="1" applyAlignment="1">
      <alignment horizontal="center" vertical="center" wrapText="1"/>
    </xf>
    <xf numFmtId="0" fontId="106" fillId="0" borderId="142" xfId="0" applyFont="1" applyBorder="1" applyAlignment="1">
      <alignment horizontal="left" vertical="center" wrapText="1"/>
    </xf>
    <xf numFmtId="0" fontId="106" fillId="0" borderId="141" xfId="0" applyFont="1" applyBorder="1" applyAlignment="1">
      <alignment horizontal="left" vertical="center" wrapText="1"/>
    </xf>
    <xf numFmtId="0" fontId="106" fillId="0" borderId="142" xfId="13" applyFont="1" applyBorder="1" applyAlignment="1" applyProtection="1">
      <alignment horizontal="left" vertical="top" wrapText="1"/>
      <protection locked="0"/>
    </xf>
    <xf numFmtId="0" fontId="106" fillId="0" borderId="141" xfId="13" applyFont="1" applyBorder="1" applyAlignment="1" applyProtection="1">
      <alignment horizontal="left" vertical="top" wrapText="1"/>
      <protection locked="0"/>
    </xf>
    <xf numFmtId="0" fontId="106" fillId="0" borderId="142" xfId="0" applyFont="1" applyBorder="1" applyAlignment="1">
      <alignment horizontal="left" vertical="top" wrapText="1"/>
    </xf>
    <xf numFmtId="0" fontId="106" fillId="0" borderId="141" xfId="0" applyFont="1" applyBorder="1" applyAlignment="1">
      <alignment horizontal="left" vertical="top" wrapText="1"/>
    </xf>
    <xf numFmtId="49" fontId="106" fillId="0" borderId="0" xfId="0" applyNumberFormat="1" applyFont="1" applyAlignment="1">
      <alignment horizontal="center" vertical="center"/>
    </xf>
    <xf numFmtId="0" fontId="106" fillId="0" borderId="139" xfId="0" applyFont="1" applyBorder="1" applyAlignment="1">
      <alignment horizontal="left" vertical="top" wrapText="1"/>
    </xf>
    <xf numFmtId="0" fontId="106" fillId="0" borderId="139" xfId="0" applyFont="1" applyBorder="1" applyAlignment="1">
      <alignment horizontal="left" vertical="center" wrapText="1"/>
    </xf>
    <xf numFmtId="0" fontId="105" fillId="76" borderId="139" xfId="0" applyFont="1" applyFill="1" applyBorder="1" applyAlignment="1">
      <alignment horizontal="center" vertical="center" wrapText="1"/>
    </xf>
    <xf numFmtId="0" fontId="106" fillId="0" borderId="139" xfId="0" applyFont="1" applyBorder="1" applyAlignment="1">
      <alignment horizontal="center"/>
    </xf>
    <xf numFmtId="0" fontId="106" fillId="0" borderId="93" xfId="0" applyFont="1" applyBorder="1" applyAlignment="1">
      <alignment horizontal="left" vertical="center" wrapText="1"/>
    </xf>
    <xf numFmtId="0" fontId="106" fillId="0" borderId="91" xfId="0" applyFont="1" applyBorder="1" applyAlignment="1">
      <alignment horizontal="left" vertical="center" wrapText="1"/>
    </xf>
    <xf numFmtId="0" fontId="105" fillId="0" borderId="139" xfId="0" applyFont="1" applyBorder="1" applyAlignment="1">
      <alignment horizontal="center" vertical="center"/>
    </xf>
    <xf numFmtId="0" fontId="106" fillId="3" borderId="142" xfId="13" applyFont="1" applyFill="1" applyBorder="1" applyAlignment="1" applyProtection="1">
      <alignment horizontal="left" vertical="top" wrapText="1"/>
      <protection locked="0"/>
    </xf>
    <xf numFmtId="0" fontId="106" fillId="3" borderId="141" xfId="13" applyFont="1" applyFill="1" applyBorder="1" applyAlignment="1" applyProtection="1">
      <alignment horizontal="left" vertical="top" wrapText="1"/>
      <protection locked="0"/>
    </xf>
    <xf numFmtId="0" fontId="105" fillId="0" borderId="79" xfId="0" applyFont="1" applyBorder="1" applyAlignment="1">
      <alignment horizontal="center" vertical="center"/>
    </xf>
    <xf numFmtId="0" fontId="105" fillId="76" borderId="76"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77" xfId="0" applyFont="1" applyFill="1" applyBorder="1" applyAlignment="1">
      <alignment horizontal="center" vertical="center" wrapText="1"/>
    </xf>
    <xf numFmtId="0" fontId="106" fillId="77" borderId="93" xfId="0" applyFont="1" applyFill="1" applyBorder="1" applyAlignment="1">
      <alignment vertical="center" wrapText="1"/>
    </xf>
    <xf numFmtId="0" fontId="106" fillId="77" borderId="91" xfId="0" applyFont="1" applyFill="1" applyBorder="1" applyAlignment="1">
      <alignment vertical="center" wrapText="1"/>
    </xf>
    <xf numFmtId="0" fontId="106" fillId="0" borderId="93" xfId="0" applyFont="1" applyBorder="1" applyAlignment="1">
      <alignment vertical="center" wrapText="1"/>
    </xf>
    <xf numFmtId="0" fontId="106" fillId="0" borderId="91" xfId="0" applyFont="1" applyBorder="1" applyAlignment="1">
      <alignment vertical="center" wrapText="1"/>
    </xf>
    <xf numFmtId="0" fontId="105" fillId="76" borderId="81" xfId="0" applyFont="1" applyFill="1" applyBorder="1" applyAlignment="1">
      <alignment horizontal="center" vertical="center"/>
    </xf>
    <xf numFmtId="0" fontId="105" fillId="76" borderId="82" xfId="0" applyFont="1" applyFill="1" applyBorder="1" applyAlignment="1">
      <alignment horizontal="center" vertical="center"/>
    </xf>
    <xf numFmtId="0" fontId="105" fillId="76" borderId="83" xfId="0" applyFont="1" applyFill="1" applyBorder="1" applyAlignment="1">
      <alignment horizontal="center" vertical="center"/>
    </xf>
    <xf numFmtId="0" fontId="106" fillId="3" borderId="93" xfId="0" applyFont="1" applyFill="1" applyBorder="1" applyAlignment="1">
      <alignment horizontal="left" vertical="center" wrapText="1"/>
    </xf>
    <xf numFmtId="0" fontId="106" fillId="3" borderId="91" xfId="0" applyFont="1" applyFill="1" applyBorder="1" applyAlignment="1">
      <alignment horizontal="left" vertical="center" wrapText="1"/>
    </xf>
    <xf numFmtId="0" fontId="106" fillId="0" borderId="71" xfId="0" applyFont="1" applyBorder="1" applyAlignment="1">
      <alignment horizontal="left" vertical="center" wrapText="1"/>
    </xf>
    <xf numFmtId="0" fontId="106" fillId="0" borderId="72" xfId="0" applyFont="1" applyBorder="1" applyAlignment="1">
      <alignment horizontal="left" vertical="center" wrapText="1"/>
    </xf>
    <xf numFmtId="0" fontId="105" fillId="76" borderId="67" xfId="0" applyFont="1" applyFill="1" applyBorder="1" applyAlignment="1">
      <alignment horizontal="center" vertical="center" wrapText="1"/>
    </xf>
    <xf numFmtId="0" fontId="105" fillId="76" borderId="68" xfId="0" applyFont="1" applyFill="1" applyBorder="1" applyAlignment="1">
      <alignment horizontal="center" vertical="center" wrapText="1"/>
    </xf>
    <xf numFmtId="0" fontId="105" fillId="76" borderId="69" xfId="0" applyFont="1" applyFill="1" applyBorder="1" applyAlignment="1">
      <alignment horizontal="center" vertical="center" wrapText="1"/>
    </xf>
    <xf numFmtId="0" fontId="106" fillId="0" borderId="47"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93" xfId="0" applyFont="1" applyFill="1" applyBorder="1" applyAlignment="1">
      <alignment vertical="center" wrapText="1"/>
    </xf>
    <xf numFmtId="0" fontId="106" fillId="82" borderId="91" xfId="0" applyFont="1" applyFill="1" applyBorder="1" applyAlignment="1">
      <alignment vertical="center" wrapText="1"/>
    </xf>
    <xf numFmtId="0" fontId="106" fillId="82" borderId="132" xfId="0" applyFont="1" applyFill="1" applyBorder="1" applyAlignment="1">
      <alignment horizontal="left" vertical="center" wrapText="1"/>
    </xf>
    <xf numFmtId="0" fontId="106" fillId="82" borderId="133" xfId="0" applyFont="1" applyFill="1" applyBorder="1" applyAlignment="1">
      <alignment horizontal="left" vertical="center" wrapText="1"/>
    </xf>
    <xf numFmtId="0" fontId="106" fillId="82" borderId="134" xfId="0" applyFont="1" applyFill="1" applyBorder="1" applyAlignment="1">
      <alignment horizontal="left" vertical="center" wrapText="1"/>
    </xf>
    <xf numFmtId="0" fontId="106" fillId="3" borderId="71" xfId="0" applyFont="1" applyFill="1" applyBorder="1" applyAlignment="1">
      <alignment horizontal="left" vertical="center" wrapText="1"/>
    </xf>
    <xf numFmtId="0" fontId="106" fillId="3" borderId="72" xfId="0" applyFont="1" applyFill="1" applyBorder="1" applyAlignment="1">
      <alignment horizontal="left" vertical="center" wrapText="1"/>
    </xf>
    <xf numFmtId="0" fontId="106" fillId="82" borderId="74" xfId="0" applyFont="1" applyFill="1" applyBorder="1" applyAlignment="1">
      <alignment horizontal="left" vertical="center" wrapText="1"/>
    </xf>
    <xf numFmtId="0" fontId="106" fillId="82" borderId="75" xfId="0" applyFont="1" applyFill="1" applyBorder="1" applyAlignment="1">
      <alignment horizontal="left" vertical="center" wrapText="1"/>
    </xf>
    <xf numFmtId="0" fontId="106" fillId="82" borderId="47" xfId="0" applyFont="1" applyFill="1" applyBorder="1" applyAlignment="1">
      <alignment vertical="center" wrapText="1"/>
    </xf>
    <xf numFmtId="0" fontId="106" fillId="82" borderId="11" xfId="0" applyFont="1" applyFill="1" applyBorder="1" applyAlignment="1">
      <alignment vertical="center" wrapText="1"/>
    </xf>
    <xf numFmtId="0" fontId="106" fillId="3" borderId="93" xfId="0" applyFont="1" applyFill="1" applyBorder="1" applyAlignment="1">
      <alignment vertical="center" wrapText="1"/>
    </xf>
    <xf numFmtId="0" fontId="106" fillId="3" borderId="91" xfId="0" applyFont="1" applyFill="1" applyBorder="1" applyAlignment="1">
      <alignment vertical="center" wrapText="1"/>
    </xf>
    <xf numFmtId="0" fontId="105" fillId="0" borderId="64" xfId="0" applyFont="1" applyBorder="1" applyAlignment="1">
      <alignment horizontal="center" vertical="center"/>
    </xf>
    <xf numFmtId="0" fontId="105" fillId="0" borderId="65" xfId="0" applyFont="1" applyBorder="1" applyAlignment="1">
      <alignment horizontal="center" vertical="center"/>
    </xf>
    <xf numFmtId="0" fontId="105" fillId="0" borderId="66" xfId="0" applyFont="1" applyBorder="1" applyAlignment="1">
      <alignment horizontal="center" vertical="center"/>
    </xf>
    <xf numFmtId="0" fontId="106" fillId="0" borderId="92" xfId="0" applyFont="1" applyBorder="1" applyAlignment="1">
      <alignment horizontal="left" vertical="center" wrapText="1"/>
    </xf>
    <xf numFmtId="0" fontId="126" fillId="3" borderId="93" xfId="0" applyFont="1" applyFill="1" applyBorder="1" applyAlignment="1">
      <alignment vertical="center" wrapText="1"/>
    </xf>
    <xf numFmtId="0" fontId="126" fillId="3" borderId="91" xfId="0" applyFont="1" applyFill="1" applyBorder="1" applyAlignment="1">
      <alignment vertical="center" wrapText="1"/>
    </xf>
    <xf numFmtId="0" fontId="106" fillId="0" borderId="93" xfId="0" applyFont="1" applyBorder="1" applyAlignment="1">
      <alignment horizontal="left"/>
    </xf>
    <xf numFmtId="0" fontId="106" fillId="0" borderId="91" xfId="0" applyFont="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tabSelected="1" zoomScale="85" zoomScaleNormal="85" workbookViewId="0">
      <pane xSplit="1" ySplit="7" topLeftCell="B8" activePane="bottomRight" state="frozen"/>
      <selection activeCell="B23" sqref="B23:C23"/>
      <selection pane="topRight" activeCell="B23" sqref="B23:C23"/>
      <selection pane="bottomLeft" activeCell="B23" sqref="B23:C23"/>
      <selection pane="bottomRight" activeCell="B8" sqref="B8"/>
    </sheetView>
  </sheetViews>
  <sheetFormatPr defaultRowHeight="14.4"/>
  <cols>
    <col min="1" max="1" width="10.33203125" style="1" customWidth="1"/>
    <col min="2" max="2" width="153" bestFit="1" customWidth="1"/>
    <col min="3" max="3" width="39.44140625" customWidth="1"/>
    <col min="7" max="7" width="25" customWidth="1"/>
  </cols>
  <sheetData>
    <row r="1" spans="1:3">
      <c r="A1" s="6"/>
      <c r="B1" s="117" t="s">
        <v>159</v>
      </c>
      <c r="C1" s="46"/>
    </row>
    <row r="2" spans="1:3" s="114" customFormat="1">
      <c r="A2" s="158">
        <v>1</v>
      </c>
      <c r="B2" s="115" t="s">
        <v>160</v>
      </c>
      <c r="C2" s="113" t="s">
        <v>963</v>
      </c>
    </row>
    <row r="3" spans="1:3" s="114" customFormat="1">
      <c r="A3" s="158">
        <v>2</v>
      </c>
      <c r="B3" s="116" t="s">
        <v>161</v>
      </c>
      <c r="C3" s="113" t="s">
        <v>964</v>
      </c>
    </row>
    <row r="4" spans="1:3" s="114" customFormat="1">
      <c r="A4" s="158">
        <v>3</v>
      </c>
      <c r="B4" s="116" t="s">
        <v>162</v>
      </c>
      <c r="C4" s="113" t="s">
        <v>965</v>
      </c>
    </row>
    <row r="5" spans="1:3" s="114" customFormat="1">
      <c r="A5" s="159">
        <v>4</v>
      </c>
      <c r="B5" s="119" t="s">
        <v>163</v>
      </c>
      <c r="C5" s="113" t="s">
        <v>966</v>
      </c>
    </row>
    <row r="6" spans="1:3" s="118" customFormat="1" ht="65.25" customHeight="1">
      <c r="A6" s="590" t="s">
        <v>321</v>
      </c>
      <c r="B6" s="591"/>
      <c r="C6" s="591"/>
    </row>
    <row r="7" spans="1:3">
      <c r="A7" s="238" t="s">
        <v>251</v>
      </c>
      <c r="B7" s="239" t="s">
        <v>164</v>
      </c>
    </row>
    <row r="8" spans="1:3">
      <c r="A8" s="240">
        <v>1</v>
      </c>
      <c r="B8" s="236" t="s">
        <v>139</v>
      </c>
    </row>
    <row r="9" spans="1:3">
      <c r="A9" s="240">
        <v>2</v>
      </c>
      <c r="B9" s="236" t="s">
        <v>165</v>
      </c>
    </row>
    <row r="10" spans="1:3">
      <c r="A10" s="240">
        <v>3</v>
      </c>
      <c r="B10" s="236" t="s">
        <v>166</v>
      </c>
    </row>
    <row r="11" spans="1:3">
      <c r="A11" s="240">
        <v>4</v>
      </c>
      <c r="B11" s="236" t="s">
        <v>167</v>
      </c>
    </row>
    <row r="12" spans="1:3">
      <c r="A12" s="240">
        <v>5</v>
      </c>
      <c r="B12" s="236" t="s">
        <v>107</v>
      </c>
    </row>
    <row r="13" spans="1:3">
      <c r="A13" s="240">
        <v>6</v>
      </c>
      <c r="B13" s="241" t="s">
        <v>91</v>
      </c>
    </row>
    <row r="14" spans="1:3">
      <c r="A14" s="240">
        <v>7</v>
      </c>
      <c r="B14" s="236" t="s">
        <v>168</v>
      </c>
    </row>
    <row r="15" spans="1:3">
      <c r="A15" s="240">
        <v>8</v>
      </c>
      <c r="B15" s="236" t="s">
        <v>171</v>
      </c>
    </row>
    <row r="16" spans="1:3">
      <c r="A16" s="240">
        <v>9</v>
      </c>
      <c r="B16" s="236" t="s">
        <v>85</v>
      </c>
    </row>
    <row r="17" spans="1:2">
      <c r="A17" s="242" t="s">
        <v>378</v>
      </c>
      <c r="B17" s="236" t="s">
        <v>358</v>
      </c>
    </row>
    <row r="18" spans="1:2">
      <c r="A18" s="240">
        <v>10</v>
      </c>
      <c r="B18" s="236" t="s">
        <v>172</v>
      </c>
    </row>
    <row r="19" spans="1:2">
      <c r="A19" s="240">
        <v>11</v>
      </c>
      <c r="B19" s="241" t="s">
        <v>155</v>
      </c>
    </row>
    <row r="20" spans="1:2">
      <c r="A20" s="240">
        <v>12</v>
      </c>
      <c r="B20" s="241" t="s">
        <v>152</v>
      </c>
    </row>
    <row r="21" spans="1:2">
      <c r="A21" s="240">
        <v>13</v>
      </c>
      <c r="B21" s="243" t="s">
        <v>297</v>
      </c>
    </row>
    <row r="22" spans="1:2">
      <c r="A22" s="240">
        <v>14</v>
      </c>
      <c r="B22" s="236" t="s">
        <v>351</v>
      </c>
    </row>
    <row r="23" spans="1:2">
      <c r="A23" s="240">
        <v>15</v>
      </c>
      <c r="B23" s="236" t="s">
        <v>74</v>
      </c>
    </row>
    <row r="24" spans="1:2">
      <c r="A24" s="240">
        <v>15.1</v>
      </c>
      <c r="B24" s="236" t="s">
        <v>387</v>
      </c>
    </row>
    <row r="25" spans="1:2">
      <c r="A25" s="240">
        <v>16</v>
      </c>
      <c r="B25" s="236" t="s">
        <v>453</v>
      </c>
    </row>
    <row r="26" spans="1:2">
      <c r="A26" s="240">
        <v>17</v>
      </c>
      <c r="B26" s="236" t="s">
        <v>677</v>
      </c>
    </row>
    <row r="27" spans="1:2">
      <c r="A27" s="240">
        <v>18</v>
      </c>
      <c r="B27" s="236" t="s">
        <v>939</v>
      </c>
    </row>
    <row r="28" spans="1:2">
      <c r="A28" s="240">
        <v>19</v>
      </c>
      <c r="B28" s="236" t="s">
        <v>940</v>
      </c>
    </row>
    <row r="29" spans="1:2">
      <c r="A29" s="240">
        <v>20</v>
      </c>
      <c r="B29" s="236" t="s">
        <v>941</v>
      </c>
    </row>
    <row r="30" spans="1:2">
      <c r="A30" s="240">
        <v>21</v>
      </c>
      <c r="B30" s="236" t="s">
        <v>546</v>
      </c>
    </row>
    <row r="31" spans="1:2">
      <c r="A31" s="240">
        <v>22</v>
      </c>
      <c r="B31" s="236" t="s">
        <v>942</v>
      </c>
    </row>
    <row r="32" spans="1:2" ht="26.4">
      <c r="A32" s="240">
        <v>23</v>
      </c>
      <c r="B32" s="563" t="s">
        <v>938</v>
      </c>
    </row>
    <row r="33" spans="1:2">
      <c r="A33" s="240">
        <v>24</v>
      </c>
      <c r="B33" s="236" t="s">
        <v>943</v>
      </c>
    </row>
    <row r="34" spans="1:2">
      <c r="A34" s="240">
        <v>25</v>
      </c>
      <c r="B34" s="236" t="s">
        <v>944</v>
      </c>
    </row>
    <row r="35" spans="1:2">
      <c r="A35" s="240">
        <v>26</v>
      </c>
      <c r="B35" s="236"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ს.ს ტერა ბანკი</v>
      </c>
      <c r="D1" s="1"/>
      <c r="E1" s="1"/>
      <c r="F1" s="1"/>
    </row>
    <row r="2" spans="1:6" s="13" customFormat="1" ht="15.75" customHeight="1">
      <c r="A2" s="13" t="s">
        <v>109</v>
      </c>
      <c r="B2" s="298">
        <f>'1. key ratios'!B2</f>
        <v>45016</v>
      </c>
    </row>
    <row r="3" spans="1:6" s="13" customFormat="1" ht="15.75" customHeight="1"/>
    <row r="4" spans="1:6" ht="15" thickBot="1">
      <c r="A4" s="1" t="s">
        <v>257</v>
      </c>
      <c r="B4" s="23" t="s">
        <v>85</v>
      </c>
    </row>
    <row r="5" spans="1:6">
      <c r="A5" s="77" t="s">
        <v>25</v>
      </c>
      <c r="B5" s="78"/>
      <c r="C5" s="79" t="s">
        <v>26</v>
      </c>
    </row>
    <row r="6" spans="1:6">
      <c r="A6" s="80">
        <v>1</v>
      </c>
      <c r="B6" s="42" t="s">
        <v>27</v>
      </c>
      <c r="C6" s="162">
        <v>227834657</v>
      </c>
    </row>
    <row r="7" spans="1:6">
      <c r="A7" s="80">
        <v>2</v>
      </c>
      <c r="B7" s="39" t="s">
        <v>28</v>
      </c>
      <c r="C7" s="575">
        <v>121372000</v>
      </c>
    </row>
    <row r="8" spans="1:6">
      <c r="A8" s="80">
        <v>3</v>
      </c>
      <c r="B8" s="34" t="s">
        <v>29</v>
      </c>
      <c r="C8" s="575">
        <v>0</v>
      </c>
    </row>
    <row r="9" spans="1:6">
      <c r="A9" s="80">
        <v>4</v>
      </c>
      <c r="B9" s="34" t="s">
        <v>30</v>
      </c>
      <c r="C9" s="575">
        <v>0</v>
      </c>
    </row>
    <row r="10" spans="1:6">
      <c r="A10" s="80">
        <v>5</v>
      </c>
      <c r="B10" s="34" t="s">
        <v>31</v>
      </c>
      <c r="C10" s="575">
        <v>0</v>
      </c>
    </row>
    <row r="11" spans="1:6">
      <c r="A11" s="80">
        <v>6</v>
      </c>
      <c r="B11" s="40" t="s">
        <v>32</v>
      </c>
      <c r="C11" s="575">
        <v>106462657</v>
      </c>
    </row>
    <row r="12" spans="1:6" s="2" customFormat="1">
      <c r="A12" s="80">
        <v>7</v>
      </c>
      <c r="B12" s="42" t="s">
        <v>33</v>
      </c>
      <c r="C12" s="162">
        <v>24513904</v>
      </c>
    </row>
    <row r="13" spans="1:6" s="2" customFormat="1">
      <c r="A13" s="80">
        <v>8</v>
      </c>
      <c r="B13" s="41" t="s">
        <v>34</v>
      </c>
      <c r="C13" s="575">
        <v>0</v>
      </c>
    </row>
    <row r="14" spans="1:6" s="2" customFormat="1" ht="27.6">
      <c r="A14" s="80">
        <v>9</v>
      </c>
      <c r="B14" s="35" t="s">
        <v>35</v>
      </c>
      <c r="C14" s="575">
        <v>0</v>
      </c>
    </row>
    <row r="15" spans="1:6" s="2" customFormat="1">
      <c r="A15" s="80">
        <v>10</v>
      </c>
      <c r="B15" s="36" t="s">
        <v>36</v>
      </c>
      <c r="C15" s="575">
        <v>24513904</v>
      </c>
    </row>
    <row r="16" spans="1:6" s="2" customFormat="1">
      <c r="A16" s="80">
        <v>11</v>
      </c>
      <c r="B16" s="37" t="s">
        <v>37</v>
      </c>
      <c r="C16" s="575">
        <v>0</v>
      </c>
    </row>
    <row r="17" spans="1:3" s="2" customFormat="1">
      <c r="A17" s="80">
        <v>12</v>
      </c>
      <c r="B17" s="36" t="s">
        <v>38</v>
      </c>
      <c r="C17" s="575">
        <v>0</v>
      </c>
    </row>
    <row r="18" spans="1:3" s="2" customFormat="1">
      <c r="A18" s="80">
        <v>13</v>
      </c>
      <c r="B18" s="36" t="s">
        <v>39</v>
      </c>
      <c r="C18" s="575">
        <v>0</v>
      </c>
    </row>
    <row r="19" spans="1:3" s="2" customFormat="1">
      <c r="A19" s="80">
        <v>14</v>
      </c>
      <c r="B19" s="36" t="s">
        <v>40</v>
      </c>
      <c r="C19" s="575">
        <v>0</v>
      </c>
    </row>
    <row r="20" spans="1:3" s="2" customFormat="1" ht="27.6">
      <c r="A20" s="80">
        <v>15</v>
      </c>
      <c r="B20" s="36" t="s">
        <v>41</v>
      </c>
      <c r="C20" s="575">
        <v>0</v>
      </c>
    </row>
    <row r="21" spans="1:3" s="2" customFormat="1" ht="27.6">
      <c r="A21" s="80">
        <v>16</v>
      </c>
      <c r="B21" s="35" t="s">
        <v>42</v>
      </c>
      <c r="C21" s="575">
        <v>0</v>
      </c>
    </row>
    <row r="22" spans="1:3" s="2" customFormat="1">
      <c r="A22" s="80">
        <v>17</v>
      </c>
      <c r="B22" s="81" t="s">
        <v>43</v>
      </c>
      <c r="C22" s="575">
        <v>0</v>
      </c>
    </row>
    <row r="23" spans="1:3" s="2" customFormat="1">
      <c r="A23" s="80">
        <v>18</v>
      </c>
      <c r="B23" s="564" t="s">
        <v>726</v>
      </c>
      <c r="C23" s="162">
        <v>0</v>
      </c>
    </row>
    <row r="24" spans="1:3" s="2" customFormat="1" ht="27.6">
      <c r="A24" s="80">
        <v>19</v>
      </c>
      <c r="B24" s="35" t="s">
        <v>44</v>
      </c>
      <c r="C24" s="575">
        <v>0</v>
      </c>
    </row>
    <row r="25" spans="1:3" s="2" customFormat="1" ht="27.6">
      <c r="A25" s="80">
        <v>20</v>
      </c>
      <c r="B25" s="35" t="s">
        <v>45</v>
      </c>
      <c r="C25" s="575">
        <v>0</v>
      </c>
    </row>
    <row r="26" spans="1:3" s="2" customFormat="1" ht="27.6">
      <c r="A26" s="80">
        <v>21</v>
      </c>
      <c r="B26" s="37" t="s">
        <v>46</v>
      </c>
      <c r="C26" s="575">
        <v>0</v>
      </c>
    </row>
    <row r="27" spans="1:3" s="2" customFormat="1">
      <c r="A27" s="80">
        <v>22</v>
      </c>
      <c r="B27" s="37" t="s">
        <v>47</v>
      </c>
      <c r="C27" s="575">
        <v>0</v>
      </c>
    </row>
    <row r="28" spans="1:3" s="2" customFormat="1" ht="27.6">
      <c r="A28" s="80">
        <v>23</v>
      </c>
      <c r="B28" s="37" t="s">
        <v>48</v>
      </c>
      <c r="C28" s="575">
        <v>0</v>
      </c>
    </row>
    <row r="29" spans="1:3" s="2" customFormat="1">
      <c r="A29" s="80">
        <v>24</v>
      </c>
      <c r="B29" s="43" t="s">
        <v>22</v>
      </c>
      <c r="C29" s="162">
        <v>203320753</v>
      </c>
    </row>
    <row r="30" spans="1:3" s="2" customFormat="1">
      <c r="A30" s="82"/>
      <c r="B30" s="38"/>
      <c r="C30" s="575">
        <v>0</v>
      </c>
    </row>
    <row r="31" spans="1:3" s="2" customFormat="1">
      <c r="A31" s="82">
        <v>25</v>
      </c>
      <c r="B31" s="43" t="s">
        <v>49</v>
      </c>
      <c r="C31" s="162">
        <v>16642600</v>
      </c>
    </row>
    <row r="32" spans="1:3" s="2" customFormat="1">
      <c r="A32" s="82">
        <v>26</v>
      </c>
      <c r="B32" s="34" t="s">
        <v>50</v>
      </c>
      <c r="C32" s="575">
        <v>16642600</v>
      </c>
    </row>
    <row r="33" spans="1:3" s="2" customFormat="1">
      <c r="A33" s="82">
        <v>27</v>
      </c>
      <c r="B33" s="111" t="s">
        <v>51</v>
      </c>
      <c r="C33" s="575">
        <v>0</v>
      </c>
    </row>
    <row r="34" spans="1:3" s="2" customFormat="1">
      <c r="A34" s="82">
        <v>28</v>
      </c>
      <c r="B34" s="111" t="s">
        <v>52</v>
      </c>
      <c r="C34" s="575">
        <v>16642600</v>
      </c>
    </row>
    <row r="35" spans="1:3" s="2" customFormat="1">
      <c r="A35" s="82">
        <v>29</v>
      </c>
      <c r="B35" s="34" t="s">
        <v>53</v>
      </c>
      <c r="C35" s="575">
        <v>0</v>
      </c>
    </row>
    <row r="36" spans="1:3" s="2" customFormat="1">
      <c r="A36" s="82">
        <v>30</v>
      </c>
      <c r="B36" s="43" t="s">
        <v>54</v>
      </c>
      <c r="C36" s="162">
        <v>0</v>
      </c>
    </row>
    <row r="37" spans="1:3" s="2" customFormat="1">
      <c r="A37" s="82">
        <v>31</v>
      </c>
      <c r="B37" s="35" t="s">
        <v>55</v>
      </c>
      <c r="C37" s="575">
        <v>0</v>
      </c>
    </row>
    <row r="38" spans="1:3" s="2" customFormat="1">
      <c r="A38" s="82">
        <v>32</v>
      </c>
      <c r="B38" s="36" t="s">
        <v>56</v>
      </c>
      <c r="C38" s="575">
        <v>0</v>
      </c>
    </row>
    <row r="39" spans="1:3" s="2" customFormat="1" ht="27.6">
      <c r="A39" s="82">
        <v>33</v>
      </c>
      <c r="B39" s="35" t="s">
        <v>57</v>
      </c>
      <c r="C39" s="575">
        <v>0</v>
      </c>
    </row>
    <row r="40" spans="1:3" s="2" customFormat="1" ht="27.6">
      <c r="A40" s="82">
        <v>34</v>
      </c>
      <c r="B40" s="35" t="s">
        <v>45</v>
      </c>
      <c r="C40" s="575">
        <v>0</v>
      </c>
    </row>
    <row r="41" spans="1:3" s="2" customFormat="1" ht="27.6">
      <c r="A41" s="82">
        <v>35</v>
      </c>
      <c r="B41" s="37" t="s">
        <v>58</v>
      </c>
      <c r="C41" s="575">
        <v>0</v>
      </c>
    </row>
    <row r="42" spans="1:3" s="2" customFormat="1">
      <c r="A42" s="82">
        <v>36</v>
      </c>
      <c r="B42" s="43" t="s">
        <v>23</v>
      </c>
      <c r="C42" s="162">
        <v>16642600</v>
      </c>
    </row>
    <row r="43" spans="1:3" s="2" customFormat="1">
      <c r="A43" s="82"/>
      <c r="B43" s="38"/>
      <c r="C43" s="575">
        <v>0</v>
      </c>
    </row>
    <row r="44" spans="1:3" s="2" customFormat="1">
      <c r="A44" s="82">
        <v>37</v>
      </c>
      <c r="B44" s="44" t="s">
        <v>59</v>
      </c>
      <c r="C44" s="162">
        <v>31759100.050000001</v>
      </c>
    </row>
    <row r="45" spans="1:3" s="2" customFormat="1">
      <c r="A45" s="82">
        <v>38</v>
      </c>
      <c r="B45" s="34" t="s">
        <v>60</v>
      </c>
      <c r="C45" s="575">
        <v>31759100.050000001</v>
      </c>
    </row>
    <row r="46" spans="1:3" s="2" customFormat="1">
      <c r="A46" s="82">
        <v>39</v>
      </c>
      <c r="B46" s="34" t="s">
        <v>61</v>
      </c>
      <c r="C46" s="575">
        <v>0</v>
      </c>
    </row>
    <row r="47" spans="1:3" s="2" customFormat="1">
      <c r="A47" s="82">
        <v>40</v>
      </c>
      <c r="B47" s="565" t="s">
        <v>725</v>
      </c>
      <c r="C47" s="162">
        <v>0</v>
      </c>
    </row>
    <row r="48" spans="1:3" s="2" customFormat="1">
      <c r="A48" s="82">
        <v>41</v>
      </c>
      <c r="B48" s="44" t="s">
        <v>62</v>
      </c>
      <c r="C48" s="162">
        <v>0</v>
      </c>
    </row>
    <row r="49" spans="1:3" s="2" customFormat="1">
      <c r="A49" s="82">
        <v>42</v>
      </c>
      <c r="B49" s="35" t="s">
        <v>63</v>
      </c>
      <c r="C49" s="575">
        <v>0</v>
      </c>
    </row>
    <row r="50" spans="1:3" s="2" customFormat="1">
      <c r="A50" s="82">
        <v>43</v>
      </c>
      <c r="B50" s="36" t="s">
        <v>64</v>
      </c>
      <c r="C50" s="575">
        <v>0</v>
      </c>
    </row>
    <row r="51" spans="1:3" s="2" customFormat="1" ht="27.6">
      <c r="A51" s="82">
        <v>44</v>
      </c>
      <c r="B51" s="35" t="s">
        <v>65</v>
      </c>
      <c r="C51" s="575">
        <v>0</v>
      </c>
    </row>
    <row r="52" spans="1:3" s="2" customFormat="1" ht="27.6">
      <c r="A52" s="82">
        <v>45</v>
      </c>
      <c r="B52" s="35" t="s">
        <v>45</v>
      </c>
      <c r="C52" s="575">
        <v>0</v>
      </c>
    </row>
    <row r="53" spans="1:3" s="2" customFormat="1" ht="15" thickBot="1">
      <c r="A53" s="82">
        <v>46</v>
      </c>
      <c r="B53" s="83" t="s">
        <v>24</v>
      </c>
      <c r="C53" s="162">
        <v>31759100.050000001</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workbookViewId="0"/>
  </sheetViews>
  <sheetFormatPr defaultColWidth="9.109375" defaultRowHeight="13.8"/>
  <cols>
    <col min="1" max="1" width="10.88671875" style="1" bestFit="1" customWidth="1"/>
    <col min="2" max="2" width="59" style="1" customWidth="1"/>
    <col min="3" max="3" width="16.6640625" style="1" bestFit="1" customWidth="1"/>
    <col min="4" max="4" width="22.109375" style="1" customWidth="1"/>
    <col min="5" max="16384" width="9.109375" style="1"/>
  </cols>
  <sheetData>
    <row r="1" spans="1:4">
      <c r="A1" s="13" t="s">
        <v>108</v>
      </c>
      <c r="B1" s="12" t="str">
        <f>Info!C2</f>
        <v>ს.ს ტერა ბანკი</v>
      </c>
    </row>
    <row r="2" spans="1:4" s="13" customFormat="1" ht="15.75" customHeight="1">
      <c r="A2" s="13" t="s">
        <v>109</v>
      </c>
      <c r="B2" s="298">
        <f>'1. key ratios'!B2</f>
        <v>45016</v>
      </c>
    </row>
    <row r="3" spans="1:4" s="13" customFormat="1" ht="15.75" customHeight="1"/>
    <row r="4" spans="1:4" ht="14.4" thickBot="1">
      <c r="A4" s="1" t="s">
        <v>357</v>
      </c>
      <c r="B4" s="226" t="s">
        <v>358</v>
      </c>
    </row>
    <row r="5" spans="1:4" s="30" customFormat="1">
      <c r="A5" s="624" t="s">
        <v>359</v>
      </c>
      <c r="B5" s="625"/>
      <c r="C5" s="216" t="s">
        <v>360</v>
      </c>
      <c r="D5" s="217" t="s">
        <v>361</v>
      </c>
    </row>
    <row r="6" spans="1:4" s="227" customFormat="1">
      <c r="A6" s="218">
        <v>1</v>
      </c>
      <c r="B6" s="219" t="s">
        <v>362</v>
      </c>
      <c r="C6" s="219"/>
      <c r="D6" s="220"/>
    </row>
    <row r="7" spans="1:4" s="227" customFormat="1">
      <c r="A7" s="221" t="s">
        <v>363</v>
      </c>
      <c r="B7" s="222" t="s">
        <v>364</v>
      </c>
      <c r="C7" s="271">
        <v>4.4999999999999998E-2</v>
      </c>
      <c r="D7" s="269">
        <v>54124599.681184232</v>
      </c>
    </row>
    <row r="8" spans="1:4" s="227" customFormat="1">
      <c r="A8" s="221" t="s">
        <v>365</v>
      </c>
      <c r="B8" s="222" t="s">
        <v>366</v>
      </c>
      <c r="C8" s="271">
        <v>0.06</v>
      </c>
      <c r="D8" s="269">
        <v>72166132.908245638</v>
      </c>
    </row>
    <row r="9" spans="1:4" s="227" customFormat="1">
      <c r="A9" s="221" t="s">
        <v>367</v>
      </c>
      <c r="B9" s="222" t="s">
        <v>368</v>
      </c>
      <c r="C9" s="271">
        <v>0.08</v>
      </c>
      <c r="D9" s="269">
        <v>96221510.544327527</v>
      </c>
    </row>
    <row r="10" spans="1:4" s="227" customFormat="1">
      <c r="A10" s="218" t="s">
        <v>369</v>
      </c>
      <c r="B10" s="219" t="s">
        <v>370</v>
      </c>
      <c r="C10" s="219"/>
      <c r="D10" s="220"/>
    </row>
    <row r="11" spans="1:4" s="228" customFormat="1">
      <c r="A11" s="223" t="s">
        <v>371</v>
      </c>
      <c r="B11" s="224" t="s">
        <v>433</v>
      </c>
      <c r="C11" s="271">
        <v>2.5000000000000001E-2</v>
      </c>
      <c r="D11" s="269">
        <v>30069222.045102354</v>
      </c>
    </row>
    <row r="12" spans="1:4" s="228" customFormat="1">
      <c r="A12" s="223" t="s">
        <v>372</v>
      </c>
      <c r="B12" s="224" t="s">
        <v>373</v>
      </c>
      <c r="C12" s="271">
        <v>0</v>
      </c>
      <c r="D12" s="269">
        <v>0</v>
      </c>
    </row>
    <row r="13" spans="1:4" s="228" customFormat="1">
      <c r="A13" s="223" t="s">
        <v>374</v>
      </c>
      <c r="B13" s="224" t="s">
        <v>375</v>
      </c>
      <c r="C13" s="271">
        <v>0</v>
      </c>
      <c r="D13" s="269">
        <v>0</v>
      </c>
    </row>
    <row r="14" spans="1:4" s="227" customFormat="1">
      <c r="A14" s="218" t="s">
        <v>376</v>
      </c>
      <c r="B14" s="219" t="s">
        <v>431</v>
      </c>
      <c r="C14" s="219"/>
      <c r="D14" s="220"/>
    </row>
    <row r="15" spans="1:4" s="227" customFormat="1">
      <c r="A15" s="237" t="s">
        <v>379</v>
      </c>
      <c r="B15" s="224" t="s">
        <v>432</v>
      </c>
      <c r="C15" s="271">
        <v>5.3285902648759917E-2</v>
      </c>
      <c r="D15" s="269">
        <v>64090625.544770777</v>
      </c>
    </row>
    <row r="16" spans="1:4" s="227" customFormat="1">
      <c r="A16" s="237" t="s">
        <v>380</v>
      </c>
      <c r="B16" s="224" t="s">
        <v>382</v>
      </c>
      <c r="C16" s="271">
        <v>6.2320156184970693E-2</v>
      </c>
      <c r="D16" s="269">
        <v>74956744.568453699</v>
      </c>
    </row>
    <row r="17" spans="1:4" s="227" customFormat="1">
      <c r="A17" s="237" t="s">
        <v>381</v>
      </c>
      <c r="B17" s="224" t="s">
        <v>429</v>
      </c>
      <c r="C17" s="271">
        <v>7.4207331890511208E-2</v>
      </c>
      <c r="D17" s="269">
        <v>89254269.599615455</v>
      </c>
    </row>
    <row r="18" spans="1:4" s="30" customFormat="1">
      <c r="A18" s="626" t="s">
        <v>430</v>
      </c>
      <c r="B18" s="627"/>
      <c r="C18" s="273" t="s">
        <v>360</v>
      </c>
      <c r="D18" s="270" t="s">
        <v>361</v>
      </c>
    </row>
    <row r="19" spans="1:4" s="227" customFormat="1">
      <c r="A19" s="225">
        <v>4</v>
      </c>
      <c r="B19" s="224" t="s">
        <v>22</v>
      </c>
      <c r="C19" s="272">
        <v>0.12328590264875992</v>
      </c>
      <c r="D19" s="269">
        <v>148284447.27105737</v>
      </c>
    </row>
    <row r="20" spans="1:4" s="227" customFormat="1">
      <c r="A20" s="225">
        <v>5</v>
      </c>
      <c r="B20" s="224" t="s">
        <v>86</v>
      </c>
      <c r="C20" s="272">
        <v>0.14732015618497069</v>
      </c>
      <c r="D20" s="269">
        <v>177192099.52180168</v>
      </c>
    </row>
    <row r="21" spans="1:4" s="227" customFormat="1" ht="14.4" thickBot="1">
      <c r="A21" s="229" t="s">
        <v>377</v>
      </c>
      <c r="B21" s="230" t="s">
        <v>85</v>
      </c>
      <c r="C21" s="272">
        <v>0.17920733189051122</v>
      </c>
      <c r="D21" s="269">
        <v>215545002.18904534</v>
      </c>
    </row>
    <row r="23" spans="1:4" ht="69">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RowHeight="14.4"/>
  <cols>
    <col min="1" max="1" width="10.6640625" style="31" customWidth="1"/>
    <col min="2" max="2" width="91.88671875" style="31" customWidth="1"/>
    <col min="3" max="3" width="53.109375" style="31" customWidth="1"/>
    <col min="4" max="4" width="32.33203125" style="31" customWidth="1"/>
    <col min="5" max="5" width="9.44140625" customWidth="1"/>
  </cols>
  <sheetData>
    <row r="1" spans="1:6">
      <c r="A1" s="13" t="s">
        <v>108</v>
      </c>
      <c r="B1" s="14" t="str">
        <f>Info!C2</f>
        <v>ს.ს ტერა ბანკი</v>
      </c>
      <c r="E1" s="1"/>
      <c r="F1" s="1"/>
    </row>
    <row r="2" spans="1:6" s="13" customFormat="1" ht="15.75" customHeight="1">
      <c r="A2" s="13" t="s">
        <v>109</v>
      </c>
      <c r="B2" s="298">
        <f>'1. key ratios'!B2</f>
        <v>45016</v>
      </c>
    </row>
    <row r="3" spans="1:6" s="13" customFormat="1" ht="15.75" customHeight="1">
      <c r="A3" s="20"/>
    </row>
    <row r="4" spans="1:6" s="13" customFormat="1" ht="15.75" customHeight="1" thickBot="1">
      <c r="A4" s="13" t="s">
        <v>258</v>
      </c>
      <c r="B4" s="134" t="s">
        <v>172</v>
      </c>
      <c r="D4" s="136" t="s">
        <v>87</v>
      </c>
    </row>
    <row r="5" spans="1:6" ht="27.6">
      <c r="A5" s="89" t="s">
        <v>25</v>
      </c>
      <c r="B5" s="90" t="s">
        <v>144</v>
      </c>
      <c r="C5" s="91" t="s">
        <v>858</v>
      </c>
      <c r="D5" s="135" t="s">
        <v>173</v>
      </c>
    </row>
    <row r="6" spans="1:6">
      <c r="A6" s="399">
        <v>1</v>
      </c>
      <c r="B6" s="359" t="s">
        <v>843</v>
      </c>
      <c r="C6" s="424">
        <v>188737665.35999998</v>
      </c>
      <c r="D6" s="84"/>
      <c r="E6" s="4"/>
    </row>
    <row r="7" spans="1:6">
      <c r="A7" s="399">
        <v>1.1000000000000001</v>
      </c>
      <c r="B7" s="360" t="s">
        <v>96</v>
      </c>
      <c r="C7" s="424">
        <v>38060965.609999999</v>
      </c>
      <c r="D7" s="85"/>
      <c r="E7" s="4"/>
    </row>
    <row r="8" spans="1:6">
      <c r="A8" s="399">
        <v>1.2</v>
      </c>
      <c r="B8" s="360" t="s">
        <v>97</v>
      </c>
      <c r="C8" s="424">
        <v>141288932.17999998</v>
      </c>
      <c r="D8" s="85"/>
      <c r="E8" s="4"/>
    </row>
    <row r="9" spans="1:6">
      <c r="A9" s="399">
        <v>1.3</v>
      </c>
      <c r="B9" s="360" t="s">
        <v>98</v>
      </c>
      <c r="C9" s="424">
        <v>9387767.5700000003</v>
      </c>
      <c r="D9" s="85"/>
      <c r="E9" s="4"/>
    </row>
    <row r="10" spans="1:6">
      <c r="A10" s="399">
        <v>2</v>
      </c>
      <c r="B10" s="361" t="s">
        <v>730</v>
      </c>
      <c r="C10" s="424">
        <v>0</v>
      </c>
      <c r="D10" s="85"/>
      <c r="E10" s="4"/>
    </row>
    <row r="11" spans="1:6">
      <c r="A11" s="399">
        <v>2.1</v>
      </c>
      <c r="B11" s="362" t="s">
        <v>731</v>
      </c>
      <c r="C11" s="424">
        <v>0</v>
      </c>
      <c r="D11" s="86"/>
      <c r="E11" s="5"/>
    </row>
    <row r="12" spans="1:6" ht="23.4" customHeight="1">
      <c r="A12" s="399">
        <v>3</v>
      </c>
      <c r="B12" s="363" t="s">
        <v>732</v>
      </c>
      <c r="C12" s="424">
        <v>0</v>
      </c>
      <c r="D12" s="86"/>
      <c r="E12" s="5"/>
    </row>
    <row r="13" spans="1:6" ht="23.1" customHeight="1">
      <c r="A13" s="399">
        <v>4</v>
      </c>
      <c r="B13" s="364" t="s">
        <v>733</v>
      </c>
      <c r="C13" s="424">
        <v>0</v>
      </c>
      <c r="D13" s="86"/>
      <c r="E13" s="5"/>
    </row>
    <row r="14" spans="1:6">
      <c r="A14" s="399">
        <v>5</v>
      </c>
      <c r="B14" s="364" t="s">
        <v>734</v>
      </c>
      <c r="C14" s="424">
        <v>0</v>
      </c>
      <c r="D14" s="86"/>
      <c r="E14" s="5"/>
    </row>
    <row r="15" spans="1:6">
      <c r="A15" s="399">
        <v>5.0999999999999996</v>
      </c>
      <c r="B15" s="365" t="s">
        <v>735</v>
      </c>
      <c r="C15" s="424">
        <v>0</v>
      </c>
      <c r="D15" s="86"/>
      <c r="E15" s="4"/>
    </row>
    <row r="16" spans="1:6">
      <c r="A16" s="399">
        <v>5.2</v>
      </c>
      <c r="B16" s="365" t="s">
        <v>569</v>
      </c>
      <c r="C16" s="424">
        <v>0</v>
      </c>
      <c r="D16" s="85"/>
      <c r="E16" s="4"/>
    </row>
    <row r="17" spans="1:5">
      <c r="A17" s="399">
        <v>5.3</v>
      </c>
      <c r="B17" s="365" t="s">
        <v>736</v>
      </c>
      <c r="C17" s="424">
        <v>0</v>
      </c>
      <c r="D17" s="85"/>
      <c r="E17" s="4"/>
    </row>
    <row r="18" spans="1:5">
      <c r="A18" s="399">
        <v>6</v>
      </c>
      <c r="B18" s="363" t="s">
        <v>737</v>
      </c>
      <c r="C18" s="424">
        <v>1210660444.874702</v>
      </c>
      <c r="D18" s="85"/>
      <c r="E18" s="4"/>
    </row>
    <row r="19" spans="1:5">
      <c r="A19" s="399">
        <v>6.1</v>
      </c>
      <c r="B19" s="365" t="s">
        <v>569</v>
      </c>
      <c r="C19" s="424">
        <v>148069137.96274245</v>
      </c>
      <c r="D19" s="85"/>
      <c r="E19" s="4"/>
    </row>
    <row r="20" spans="1:5">
      <c r="A20" s="399">
        <v>6.2</v>
      </c>
      <c r="B20" s="365" t="s">
        <v>736</v>
      </c>
      <c r="C20" s="424">
        <v>1062591306.9119594</v>
      </c>
      <c r="D20" s="85"/>
      <c r="E20" s="4"/>
    </row>
    <row r="21" spans="1:5">
      <c r="A21" s="399">
        <v>7</v>
      </c>
      <c r="B21" s="366" t="s">
        <v>738</v>
      </c>
      <c r="C21" s="424">
        <v>2538</v>
      </c>
      <c r="D21" s="85"/>
      <c r="E21" s="4"/>
    </row>
    <row r="22" spans="1:5">
      <c r="A22" s="399">
        <v>8</v>
      </c>
      <c r="B22" s="367" t="s">
        <v>739</v>
      </c>
      <c r="C22" s="424">
        <v>0</v>
      </c>
      <c r="D22" s="85"/>
      <c r="E22" s="4"/>
    </row>
    <row r="23" spans="1:5">
      <c r="A23" s="399">
        <v>9</v>
      </c>
      <c r="B23" s="364" t="s">
        <v>740</v>
      </c>
      <c r="C23" s="424">
        <v>24263991</v>
      </c>
      <c r="D23" s="423"/>
      <c r="E23" s="4"/>
    </row>
    <row r="24" spans="1:5">
      <c r="A24" s="399">
        <v>9.1</v>
      </c>
      <c r="B24" s="368" t="s">
        <v>741</v>
      </c>
      <c r="C24" s="424">
        <v>24263991</v>
      </c>
      <c r="D24" s="87"/>
      <c r="E24" s="4"/>
    </row>
    <row r="25" spans="1:5">
      <c r="A25" s="399">
        <v>9.1999999999999993</v>
      </c>
      <c r="B25" s="368" t="s">
        <v>742</v>
      </c>
      <c r="C25" s="424">
        <v>0</v>
      </c>
      <c r="D25" s="422"/>
      <c r="E25" s="3"/>
    </row>
    <row r="26" spans="1:5">
      <c r="A26" s="399">
        <v>10</v>
      </c>
      <c r="B26" s="364" t="s">
        <v>36</v>
      </c>
      <c r="C26" s="424">
        <v>24513904</v>
      </c>
      <c r="D26" s="556" t="s">
        <v>935</v>
      </c>
      <c r="E26" s="4"/>
    </row>
    <row r="27" spans="1:5">
      <c r="A27" s="399">
        <v>10.1</v>
      </c>
      <c r="B27" s="368" t="s">
        <v>743</v>
      </c>
      <c r="C27" s="424">
        <v>20374000</v>
      </c>
      <c r="D27" s="85"/>
      <c r="E27" s="4"/>
    </row>
    <row r="28" spans="1:5">
      <c r="A28" s="399">
        <v>10.199999999999999</v>
      </c>
      <c r="B28" s="368" t="s">
        <v>744</v>
      </c>
      <c r="C28" s="424">
        <v>4139904</v>
      </c>
      <c r="D28" s="85"/>
      <c r="E28" s="4"/>
    </row>
    <row r="29" spans="1:5">
      <c r="A29" s="399">
        <v>11</v>
      </c>
      <c r="B29" s="364" t="s">
        <v>745</v>
      </c>
      <c r="C29" s="424">
        <v>0</v>
      </c>
      <c r="D29" s="85"/>
      <c r="E29" s="4"/>
    </row>
    <row r="30" spans="1:5">
      <c r="A30" s="399">
        <v>11.1</v>
      </c>
      <c r="B30" s="368" t="s">
        <v>746</v>
      </c>
      <c r="C30" s="424">
        <v>0</v>
      </c>
      <c r="D30" s="85"/>
      <c r="E30" s="4"/>
    </row>
    <row r="31" spans="1:5">
      <c r="A31" s="399">
        <v>11.2</v>
      </c>
      <c r="B31" s="368" t="s">
        <v>747</v>
      </c>
      <c r="C31" s="424">
        <v>0</v>
      </c>
      <c r="D31" s="85"/>
      <c r="E31" s="4"/>
    </row>
    <row r="32" spans="1:5">
      <c r="A32" s="399">
        <v>13</v>
      </c>
      <c r="B32" s="364" t="s">
        <v>99</v>
      </c>
      <c r="C32" s="424">
        <v>25714834.885718741</v>
      </c>
      <c r="D32" s="85"/>
      <c r="E32" s="4"/>
    </row>
    <row r="33" spans="1:5">
      <c r="A33" s="399">
        <v>13.1</v>
      </c>
      <c r="B33" s="369" t="s">
        <v>748</v>
      </c>
      <c r="C33" s="424">
        <v>21197163</v>
      </c>
      <c r="D33" s="85"/>
      <c r="E33" s="4"/>
    </row>
    <row r="34" spans="1:5">
      <c r="A34" s="399">
        <v>13.2</v>
      </c>
      <c r="B34" s="369" t="s">
        <v>749</v>
      </c>
      <c r="C34" s="424">
        <v>0</v>
      </c>
      <c r="D34" s="87"/>
      <c r="E34" s="4"/>
    </row>
    <row r="35" spans="1:5">
      <c r="A35" s="399">
        <v>14</v>
      </c>
      <c r="B35" s="370" t="s">
        <v>750</v>
      </c>
      <c r="C35" s="424">
        <v>1473893378.1204207</v>
      </c>
      <c r="D35" s="87"/>
      <c r="E35" s="4"/>
    </row>
    <row r="36" spans="1:5">
      <c r="A36" s="399"/>
      <c r="B36" s="371" t="s">
        <v>104</v>
      </c>
      <c r="C36" s="424">
        <v>0</v>
      </c>
      <c r="D36" s="88"/>
      <c r="E36" s="4"/>
    </row>
    <row r="37" spans="1:5">
      <c r="A37" s="399">
        <v>15</v>
      </c>
      <c r="B37" s="372" t="s">
        <v>751</v>
      </c>
      <c r="C37" s="424">
        <v>0</v>
      </c>
      <c r="D37" s="422"/>
      <c r="E37" s="3"/>
    </row>
    <row r="38" spans="1:5">
      <c r="A38" s="399">
        <v>15.1</v>
      </c>
      <c r="B38" s="374" t="s">
        <v>731</v>
      </c>
      <c r="C38" s="424">
        <v>0</v>
      </c>
      <c r="D38" s="85"/>
      <c r="E38" s="4"/>
    </row>
    <row r="39" spans="1:5" ht="20.399999999999999">
      <c r="A39" s="399">
        <v>16</v>
      </c>
      <c r="B39" s="366" t="s">
        <v>752</v>
      </c>
      <c r="C39" s="424">
        <v>0</v>
      </c>
      <c r="D39" s="85"/>
      <c r="E39" s="4"/>
    </row>
    <row r="40" spans="1:5">
      <c r="A40" s="399">
        <v>17</v>
      </c>
      <c r="B40" s="366" t="s">
        <v>753</v>
      </c>
      <c r="C40" s="424">
        <v>1175394802.6499939</v>
      </c>
      <c r="D40" s="85"/>
      <c r="E40" s="4"/>
    </row>
    <row r="41" spans="1:5">
      <c r="A41" s="399">
        <v>17.100000000000001</v>
      </c>
      <c r="B41" s="375" t="s">
        <v>754</v>
      </c>
      <c r="C41" s="424">
        <v>925871941.33999383</v>
      </c>
      <c r="D41" s="85"/>
      <c r="E41" s="4"/>
    </row>
    <row r="42" spans="1:5">
      <c r="A42" s="414">
        <v>17.2</v>
      </c>
      <c r="B42" s="415" t="s">
        <v>100</v>
      </c>
      <c r="C42" s="424">
        <v>225466902.72000003</v>
      </c>
      <c r="D42" s="87"/>
      <c r="E42" s="4"/>
    </row>
    <row r="43" spans="1:5">
      <c r="A43" s="399">
        <v>17.3</v>
      </c>
      <c r="B43" s="416" t="s">
        <v>755</v>
      </c>
      <c r="C43" s="424">
        <v>17255412.460000001</v>
      </c>
      <c r="D43" s="417"/>
      <c r="E43" s="4"/>
    </row>
    <row r="44" spans="1:5">
      <c r="A44" s="399">
        <v>17.399999999999999</v>
      </c>
      <c r="B44" s="416" t="s">
        <v>756</v>
      </c>
      <c r="C44" s="424">
        <v>6800546.1299999999</v>
      </c>
      <c r="D44" s="417"/>
      <c r="E44" s="4"/>
    </row>
    <row r="45" spans="1:5">
      <c r="A45" s="399">
        <v>18</v>
      </c>
      <c r="B45" s="383" t="s">
        <v>757</v>
      </c>
      <c r="C45" s="424">
        <v>611875.76929821505</v>
      </c>
      <c r="D45" s="417"/>
      <c r="E45" s="3"/>
    </row>
    <row r="46" spans="1:5">
      <c r="A46" s="399">
        <v>19</v>
      </c>
      <c r="B46" s="383" t="s">
        <v>758</v>
      </c>
      <c r="C46" s="424">
        <v>3912110</v>
      </c>
      <c r="D46" s="418"/>
    </row>
    <row r="47" spans="1:5">
      <c r="A47" s="399">
        <v>19.100000000000001</v>
      </c>
      <c r="B47" s="419" t="s">
        <v>759</v>
      </c>
      <c r="C47" s="424">
        <v>1708922</v>
      </c>
      <c r="D47" s="418"/>
    </row>
    <row r="48" spans="1:5">
      <c r="A48" s="399">
        <v>19.2</v>
      </c>
      <c r="B48" s="419" t="s">
        <v>760</v>
      </c>
      <c r="C48" s="424">
        <v>2203188</v>
      </c>
      <c r="D48" s="418"/>
    </row>
    <row r="49" spans="1:4">
      <c r="A49" s="399">
        <v>20</v>
      </c>
      <c r="B49" s="379" t="s">
        <v>101</v>
      </c>
      <c r="C49" s="424">
        <v>55122334.139999993</v>
      </c>
      <c r="D49" s="556" t="s">
        <v>960</v>
      </c>
    </row>
    <row r="50" spans="1:4">
      <c r="A50" s="399">
        <v>21</v>
      </c>
      <c r="B50" s="380" t="s">
        <v>89</v>
      </c>
      <c r="C50" s="424">
        <v>11017602.279999999</v>
      </c>
      <c r="D50" s="418"/>
    </row>
    <row r="51" spans="1:4">
      <c r="A51" s="399">
        <v>21.1</v>
      </c>
      <c r="B51" s="376" t="s">
        <v>761</v>
      </c>
      <c r="C51" s="424">
        <v>0</v>
      </c>
      <c r="D51" s="418"/>
    </row>
    <row r="52" spans="1:4">
      <c r="A52" s="399">
        <v>22</v>
      </c>
      <c r="B52" s="379" t="s">
        <v>762</v>
      </c>
      <c r="C52" s="424">
        <v>1246058724.839292</v>
      </c>
      <c r="D52" s="418"/>
    </row>
    <row r="53" spans="1:4">
      <c r="A53" s="399"/>
      <c r="B53" s="381" t="s">
        <v>763</v>
      </c>
      <c r="C53" s="424">
        <v>0</v>
      </c>
      <c r="D53" s="418"/>
    </row>
    <row r="54" spans="1:4">
      <c r="A54" s="399">
        <v>23</v>
      </c>
      <c r="B54" s="379" t="s">
        <v>105</v>
      </c>
      <c r="C54" s="424">
        <v>121372000</v>
      </c>
      <c r="D54" s="556" t="s">
        <v>961</v>
      </c>
    </row>
    <row r="55" spans="1:4">
      <c r="A55" s="399">
        <v>24</v>
      </c>
      <c r="B55" s="379" t="s">
        <v>764</v>
      </c>
      <c r="C55" s="424">
        <v>0</v>
      </c>
      <c r="D55" s="418"/>
    </row>
    <row r="56" spans="1:4">
      <c r="A56" s="399">
        <v>25</v>
      </c>
      <c r="B56" s="379" t="s">
        <v>102</v>
      </c>
      <c r="C56" s="424">
        <v>0</v>
      </c>
      <c r="D56" s="418"/>
    </row>
    <row r="57" spans="1:4">
      <c r="A57" s="399">
        <v>26</v>
      </c>
      <c r="B57" s="383" t="s">
        <v>765</v>
      </c>
      <c r="C57" s="424">
        <v>0</v>
      </c>
      <c r="D57" s="418"/>
    </row>
    <row r="58" spans="1:4">
      <c r="A58" s="399">
        <v>27</v>
      </c>
      <c r="B58" s="383" t="s">
        <v>766</v>
      </c>
      <c r="C58" s="424">
        <v>0</v>
      </c>
      <c r="D58" s="418"/>
    </row>
    <row r="59" spans="1:4">
      <c r="A59" s="399">
        <v>27.1</v>
      </c>
      <c r="B59" s="419" t="s">
        <v>767</v>
      </c>
      <c r="C59" s="424">
        <v>0</v>
      </c>
      <c r="D59" s="418"/>
    </row>
    <row r="60" spans="1:4">
      <c r="A60" s="399">
        <v>27.2</v>
      </c>
      <c r="B60" s="416" t="s">
        <v>768</v>
      </c>
      <c r="C60" s="424">
        <v>0</v>
      </c>
      <c r="D60" s="418"/>
    </row>
    <row r="61" spans="1:4">
      <c r="A61" s="399">
        <v>28</v>
      </c>
      <c r="B61" s="380" t="s">
        <v>769</v>
      </c>
      <c r="C61" s="424">
        <v>0</v>
      </c>
      <c r="D61" s="418"/>
    </row>
    <row r="62" spans="1:4">
      <c r="A62" s="399">
        <v>29</v>
      </c>
      <c r="B62" s="383" t="s">
        <v>770</v>
      </c>
      <c r="C62" s="424">
        <v>0</v>
      </c>
      <c r="D62" s="418"/>
    </row>
    <row r="63" spans="1:4">
      <c r="A63" s="399">
        <v>29.1</v>
      </c>
      <c r="B63" s="420" t="s">
        <v>771</v>
      </c>
      <c r="C63" s="424">
        <v>0</v>
      </c>
      <c r="D63" s="418"/>
    </row>
    <row r="64" spans="1:4" ht="24" customHeight="1">
      <c r="A64" s="399">
        <v>29.2</v>
      </c>
      <c r="B64" s="419" t="s">
        <v>772</v>
      </c>
      <c r="C64" s="424">
        <v>0</v>
      </c>
      <c r="D64" s="418"/>
    </row>
    <row r="65" spans="1:4" ht="21.9" customHeight="1">
      <c r="A65" s="399">
        <v>29.3</v>
      </c>
      <c r="B65" s="421" t="s">
        <v>773</v>
      </c>
      <c r="C65" s="424">
        <v>0</v>
      </c>
      <c r="D65" s="418"/>
    </row>
    <row r="66" spans="1:4">
      <c r="A66" s="399">
        <v>30</v>
      </c>
      <c r="B66" s="383" t="s">
        <v>103</v>
      </c>
      <c r="C66" s="424">
        <v>106462657</v>
      </c>
      <c r="D66" s="556" t="s">
        <v>962</v>
      </c>
    </row>
    <row r="67" spans="1:4">
      <c r="A67" s="399">
        <v>31</v>
      </c>
      <c r="B67" s="382" t="s">
        <v>774</v>
      </c>
      <c r="C67" s="424">
        <v>227834657</v>
      </c>
      <c r="D67" s="418"/>
    </row>
    <row r="68" spans="1:4">
      <c r="A68" s="399">
        <v>32</v>
      </c>
      <c r="B68" s="383" t="s">
        <v>775</v>
      </c>
      <c r="C68" s="424">
        <v>1473893381.839292</v>
      </c>
      <c r="D68" s="41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23" sqref="B23:C23"/>
      <selection pane="topRight" activeCell="B23" sqref="B23:C23"/>
      <selection pane="bottomLeft" activeCell="B23" sqref="B23:C23"/>
      <selection pane="bottomRight"/>
    </sheetView>
  </sheetViews>
  <sheetFormatPr defaultColWidth="9.109375" defaultRowHeight="13.8"/>
  <cols>
    <col min="1" max="1" width="10.5546875" style="1" bestFit="1" customWidth="1"/>
    <col min="2" max="2" width="97" style="1" bestFit="1" customWidth="1"/>
    <col min="3" max="3" width="11.33203125" style="1" bestFit="1" customWidth="1"/>
    <col min="4" max="4" width="13.33203125" style="1" bestFit="1" customWidth="1"/>
    <col min="5" max="5" width="9.44140625" style="1" bestFit="1" customWidth="1"/>
    <col min="6" max="6" width="13.33203125" style="1" bestFit="1" customWidth="1"/>
    <col min="7" max="7" width="11.33203125" style="1" bestFit="1" customWidth="1"/>
    <col min="8" max="8" width="13.33203125" style="1" bestFit="1" customWidth="1"/>
    <col min="9" max="9" width="9.44140625" style="1" bestFit="1" customWidth="1"/>
    <col min="10" max="10" width="13.33203125" style="1" bestFit="1" customWidth="1"/>
    <col min="11" max="11" width="11.33203125" style="1" bestFit="1" customWidth="1"/>
    <col min="12" max="12" width="13.33203125" style="1" bestFit="1" customWidth="1"/>
    <col min="13" max="13" width="11.33203125" style="1" bestFit="1" customWidth="1"/>
    <col min="14" max="14" width="13.33203125" style="1" bestFit="1" customWidth="1"/>
    <col min="15" max="15" width="9.44140625" style="1" bestFit="1" customWidth="1"/>
    <col min="16" max="16" width="13.33203125" style="1" bestFit="1" customWidth="1"/>
    <col min="17" max="17" width="9.44140625" style="1" bestFit="1" customWidth="1"/>
    <col min="18" max="18" width="13.33203125" style="1" bestFit="1" customWidth="1"/>
    <col min="19" max="19" width="31.5546875" style="1" bestFit="1" customWidth="1"/>
    <col min="20" max="16384" width="9.109375" style="8"/>
  </cols>
  <sheetData>
    <row r="1" spans="1:19">
      <c r="A1" s="1" t="s">
        <v>108</v>
      </c>
      <c r="B1" s="1" t="str">
        <f>Info!C2</f>
        <v>ს.ს ტერა ბანკი</v>
      </c>
    </row>
    <row r="2" spans="1:19">
      <c r="A2" s="1" t="s">
        <v>109</v>
      </c>
      <c r="B2" s="298">
        <f>'1. key ratios'!B2</f>
        <v>45016</v>
      </c>
    </row>
    <row r="4" spans="1:19" ht="28.2"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32" t="s">
        <v>286</v>
      </c>
      <c r="C6" s="630">
        <v>0</v>
      </c>
      <c r="D6" s="631"/>
      <c r="E6" s="630">
        <v>0.2</v>
      </c>
      <c r="F6" s="631"/>
      <c r="G6" s="630">
        <v>0.35</v>
      </c>
      <c r="H6" s="631"/>
      <c r="I6" s="630">
        <v>0.5</v>
      </c>
      <c r="J6" s="631"/>
      <c r="K6" s="630">
        <v>0.75</v>
      </c>
      <c r="L6" s="631"/>
      <c r="M6" s="630">
        <v>1</v>
      </c>
      <c r="N6" s="631"/>
      <c r="O6" s="630">
        <v>1.5</v>
      </c>
      <c r="P6" s="631"/>
      <c r="Q6" s="630">
        <v>2.5</v>
      </c>
      <c r="R6" s="631"/>
      <c r="S6" s="628" t="s">
        <v>156</v>
      </c>
    </row>
    <row r="7" spans="1:19">
      <c r="A7" s="92"/>
      <c r="B7" s="633"/>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29"/>
    </row>
    <row r="8" spans="1:19">
      <c r="A8" s="72">
        <v>1</v>
      </c>
      <c r="B8" s="110" t="s">
        <v>134</v>
      </c>
      <c r="C8" s="163">
        <v>144423189.61274245</v>
      </c>
      <c r="D8" s="163">
        <v>0</v>
      </c>
      <c r="E8" s="163">
        <v>0</v>
      </c>
      <c r="F8" s="163">
        <v>0</v>
      </c>
      <c r="G8" s="163">
        <v>0</v>
      </c>
      <c r="H8" s="163">
        <v>0</v>
      </c>
      <c r="I8" s="163">
        <v>0</v>
      </c>
      <c r="J8" s="163">
        <v>0</v>
      </c>
      <c r="K8" s="163">
        <v>0</v>
      </c>
      <c r="L8" s="163">
        <v>0</v>
      </c>
      <c r="M8" s="163">
        <v>113768934.27999999</v>
      </c>
      <c r="N8" s="163">
        <v>0</v>
      </c>
      <c r="O8" s="163">
        <v>0</v>
      </c>
      <c r="P8" s="163">
        <v>0</v>
      </c>
      <c r="Q8" s="163">
        <v>0</v>
      </c>
      <c r="R8" s="163">
        <v>0</v>
      </c>
      <c r="S8" s="163">
        <v>113768934.27999999</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949</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3390371.52</v>
      </c>
      <c r="F13" s="163">
        <v>0</v>
      </c>
      <c r="G13" s="163">
        <v>0</v>
      </c>
      <c r="H13" s="163">
        <v>0</v>
      </c>
      <c r="I13" s="163">
        <v>4089517.53</v>
      </c>
      <c r="J13" s="163">
        <v>0</v>
      </c>
      <c r="K13" s="163">
        <v>0</v>
      </c>
      <c r="L13" s="163">
        <v>0</v>
      </c>
      <c r="M13" s="163">
        <v>1908481.4500000002</v>
      </c>
      <c r="N13" s="163">
        <v>0</v>
      </c>
      <c r="O13" s="163">
        <v>0</v>
      </c>
      <c r="P13" s="163">
        <v>0</v>
      </c>
      <c r="Q13" s="163">
        <v>0</v>
      </c>
      <c r="R13" s="163">
        <v>0</v>
      </c>
      <c r="S13" s="163">
        <v>4631314.5190000003</v>
      </c>
    </row>
    <row r="14" spans="1:19">
      <c r="A14" s="72">
        <v>7</v>
      </c>
      <c r="B14" s="110" t="s">
        <v>71</v>
      </c>
      <c r="C14" s="163">
        <v>0</v>
      </c>
      <c r="D14" s="163">
        <v>0</v>
      </c>
      <c r="E14" s="163">
        <v>0</v>
      </c>
      <c r="F14" s="163">
        <v>0</v>
      </c>
      <c r="G14" s="163">
        <v>0</v>
      </c>
      <c r="H14" s="163">
        <v>0</v>
      </c>
      <c r="I14" s="163">
        <v>0</v>
      </c>
      <c r="J14" s="163">
        <v>0</v>
      </c>
      <c r="K14" s="163">
        <v>0</v>
      </c>
      <c r="L14" s="163">
        <v>0</v>
      </c>
      <c r="M14" s="163">
        <v>476108268.95724005</v>
      </c>
      <c r="N14" s="163">
        <v>28727004.137708634</v>
      </c>
      <c r="O14" s="163">
        <v>0</v>
      </c>
      <c r="P14" s="163">
        <v>0</v>
      </c>
      <c r="Q14" s="163">
        <v>0</v>
      </c>
      <c r="R14" s="163">
        <v>0</v>
      </c>
      <c r="S14" s="163">
        <v>504835273.09494865</v>
      </c>
    </row>
    <row r="15" spans="1:19">
      <c r="A15" s="72">
        <v>8</v>
      </c>
      <c r="B15" s="110" t="s">
        <v>72</v>
      </c>
      <c r="C15" s="163">
        <v>0</v>
      </c>
      <c r="D15" s="163">
        <v>0</v>
      </c>
      <c r="E15" s="163">
        <v>0</v>
      </c>
      <c r="F15" s="163">
        <v>0</v>
      </c>
      <c r="G15" s="163">
        <v>0</v>
      </c>
      <c r="H15" s="163">
        <v>0</v>
      </c>
      <c r="I15" s="163">
        <v>0</v>
      </c>
      <c r="J15" s="163">
        <v>0</v>
      </c>
      <c r="K15" s="163">
        <v>501181478.62540567</v>
      </c>
      <c r="L15" s="163">
        <v>11895812.977380067</v>
      </c>
      <c r="M15" s="163">
        <v>0</v>
      </c>
      <c r="N15" s="163">
        <v>0</v>
      </c>
      <c r="O15" s="163">
        <v>0</v>
      </c>
      <c r="P15" s="163">
        <v>0</v>
      </c>
      <c r="Q15" s="163">
        <v>0</v>
      </c>
      <c r="R15" s="163">
        <v>0</v>
      </c>
      <c r="S15" s="163">
        <v>384807968.70208931</v>
      </c>
    </row>
    <row r="16" spans="1:19">
      <c r="A16" s="72">
        <v>9</v>
      </c>
      <c r="B16" s="110" t="s">
        <v>950</v>
      </c>
      <c r="C16" s="163">
        <v>0</v>
      </c>
      <c r="D16" s="163">
        <v>0</v>
      </c>
      <c r="E16" s="163">
        <v>0</v>
      </c>
      <c r="F16" s="163">
        <v>0</v>
      </c>
      <c r="G16" s="163">
        <v>104303456.76053981</v>
      </c>
      <c r="H16" s="163">
        <v>770882.3973999999</v>
      </c>
      <c r="I16" s="163">
        <v>0</v>
      </c>
      <c r="J16" s="163">
        <v>0</v>
      </c>
      <c r="K16" s="163">
        <v>0</v>
      </c>
      <c r="L16" s="163">
        <v>0</v>
      </c>
      <c r="M16" s="163">
        <v>0</v>
      </c>
      <c r="N16" s="163">
        <v>0</v>
      </c>
      <c r="O16" s="163">
        <v>0</v>
      </c>
      <c r="P16" s="163">
        <v>0</v>
      </c>
      <c r="Q16" s="163">
        <v>0</v>
      </c>
      <c r="R16" s="163">
        <v>0</v>
      </c>
      <c r="S16" s="163">
        <v>36776018.705278933</v>
      </c>
    </row>
    <row r="17" spans="1:19">
      <c r="A17" s="72">
        <v>10</v>
      </c>
      <c r="B17" s="110" t="s">
        <v>67</v>
      </c>
      <c r="C17" s="163">
        <v>0</v>
      </c>
      <c r="D17" s="163">
        <v>0</v>
      </c>
      <c r="E17" s="163">
        <v>0</v>
      </c>
      <c r="F17" s="163">
        <v>0</v>
      </c>
      <c r="G17" s="163">
        <v>0</v>
      </c>
      <c r="H17" s="163">
        <v>0</v>
      </c>
      <c r="I17" s="163">
        <v>1226205.6024259999</v>
      </c>
      <c r="J17" s="163">
        <v>0</v>
      </c>
      <c r="K17" s="163">
        <v>0</v>
      </c>
      <c r="L17" s="163">
        <v>0</v>
      </c>
      <c r="M17" s="163">
        <v>10157797.842629991</v>
      </c>
      <c r="N17" s="163">
        <v>0</v>
      </c>
      <c r="O17" s="163">
        <v>779446.91174999997</v>
      </c>
      <c r="P17" s="163">
        <v>0</v>
      </c>
      <c r="Q17" s="163">
        <v>0</v>
      </c>
      <c r="R17" s="163">
        <v>0</v>
      </c>
      <c r="S17" s="163">
        <v>11940071.011467991</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38049316.470000006</v>
      </c>
      <c r="D21" s="163">
        <v>0</v>
      </c>
      <c r="E21" s="163">
        <v>11649.14</v>
      </c>
      <c r="F21" s="163">
        <v>0</v>
      </c>
      <c r="G21" s="163">
        <v>0</v>
      </c>
      <c r="H21" s="163">
        <v>0</v>
      </c>
      <c r="I21" s="163">
        <v>0</v>
      </c>
      <c r="J21" s="163">
        <v>0</v>
      </c>
      <c r="K21" s="163">
        <v>0</v>
      </c>
      <c r="L21" s="163">
        <v>0</v>
      </c>
      <c r="M21" s="163">
        <v>49981362.91304972</v>
      </c>
      <c r="N21" s="163">
        <v>0</v>
      </c>
      <c r="O21" s="163">
        <v>0</v>
      </c>
      <c r="P21" s="163">
        <v>0</v>
      </c>
      <c r="Q21" s="163">
        <v>0</v>
      </c>
      <c r="R21" s="163">
        <v>0</v>
      </c>
      <c r="S21" s="163">
        <v>49983692.741049722</v>
      </c>
    </row>
    <row r="22" spans="1:19" ht="14.4" thickBot="1">
      <c r="A22" s="55"/>
      <c r="B22" s="96" t="s">
        <v>66</v>
      </c>
      <c r="C22" s="163">
        <v>182472506.08274245</v>
      </c>
      <c r="D22" s="163">
        <v>0</v>
      </c>
      <c r="E22" s="163">
        <v>3402020.66</v>
      </c>
      <c r="F22" s="163">
        <v>0</v>
      </c>
      <c r="G22" s="163">
        <v>104303456.76053981</v>
      </c>
      <c r="H22" s="163">
        <v>770882.3973999999</v>
      </c>
      <c r="I22" s="163">
        <v>5315723.1324259993</v>
      </c>
      <c r="J22" s="163">
        <v>0</v>
      </c>
      <c r="K22" s="163">
        <v>501181478.62540567</v>
      </c>
      <c r="L22" s="163">
        <v>11895812.977380067</v>
      </c>
      <c r="M22" s="163">
        <v>651924845.44291973</v>
      </c>
      <c r="N22" s="163">
        <v>28727004.137708634</v>
      </c>
      <c r="O22" s="163">
        <v>779446.91174999997</v>
      </c>
      <c r="P22" s="163">
        <v>0</v>
      </c>
      <c r="Q22" s="163">
        <v>0</v>
      </c>
      <c r="R22" s="163">
        <v>0</v>
      </c>
      <c r="S22" s="163">
        <v>1106743273.0538347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ColWidth="9.109375" defaultRowHeight="13.8"/>
  <cols>
    <col min="1" max="1" width="10.5546875" style="1" bestFit="1" customWidth="1"/>
    <col min="2" max="2" width="97" style="1" bestFit="1" customWidth="1"/>
    <col min="3" max="3" width="19" style="1" customWidth="1"/>
    <col min="4" max="4" width="19.5546875" style="1" customWidth="1"/>
    <col min="5" max="5" width="31.109375" style="1" customWidth="1"/>
    <col min="6" max="6" width="29.109375" style="1" customWidth="1"/>
    <col min="7" max="7" width="28.5546875" style="1" customWidth="1"/>
    <col min="8" max="8" width="26.44140625" style="1" customWidth="1"/>
    <col min="9" max="9" width="23.6640625" style="1" customWidth="1"/>
    <col min="10" max="10" width="21.5546875" style="1" customWidth="1"/>
    <col min="11" max="11" width="15.6640625" style="1" customWidth="1"/>
    <col min="12" max="12" width="13.33203125" style="1" customWidth="1"/>
    <col min="13" max="13" width="20.88671875" style="1" customWidth="1"/>
    <col min="14" max="14" width="19.33203125" style="1" customWidth="1"/>
    <col min="15" max="15" width="18.44140625" style="1" customWidth="1"/>
    <col min="16" max="16" width="19" style="1" customWidth="1"/>
    <col min="17" max="17" width="20.33203125" style="1" customWidth="1"/>
    <col min="18" max="18" width="18" style="1" customWidth="1"/>
    <col min="19" max="19" width="36" style="1" customWidth="1"/>
    <col min="20" max="20" width="19.44140625" style="1" customWidth="1"/>
    <col min="21" max="21" width="19.109375" style="1" customWidth="1"/>
    <col min="22" max="22" width="20" style="1" customWidth="1"/>
    <col min="23" max="16384" width="9.109375" style="8"/>
  </cols>
  <sheetData>
    <row r="1" spans="1:22">
      <c r="A1" s="1" t="s">
        <v>108</v>
      </c>
      <c r="B1" s="1" t="str">
        <f>Info!C2</f>
        <v>ს.ს ტერა ბანკი</v>
      </c>
    </row>
    <row r="2" spans="1:22">
      <c r="A2" s="1" t="s">
        <v>109</v>
      </c>
      <c r="B2" s="298">
        <f>'1. key ratios'!B2</f>
        <v>45016</v>
      </c>
    </row>
    <row r="4" spans="1:22" ht="28.2" thickBot="1">
      <c r="A4" s="1" t="s">
        <v>260</v>
      </c>
      <c r="B4" s="173" t="s">
        <v>295</v>
      </c>
      <c r="V4" s="136" t="s">
        <v>87</v>
      </c>
    </row>
    <row r="5" spans="1:22">
      <c r="A5" s="53"/>
      <c r="B5" s="54"/>
      <c r="C5" s="634" t="s">
        <v>116</v>
      </c>
      <c r="D5" s="635"/>
      <c r="E5" s="635"/>
      <c r="F5" s="635"/>
      <c r="G5" s="635"/>
      <c r="H5" s="635"/>
      <c r="I5" s="635"/>
      <c r="J5" s="635"/>
      <c r="K5" s="635"/>
      <c r="L5" s="636"/>
      <c r="M5" s="634" t="s">
        <v>117</v>
      </c>
      <c r="N5" s="635"/>
      <c r="O5" s="635"/>
      <c r="P5" s="635"/>
      <c r="Q5" s="635"/>
      <c r="R5" s="635"/>
      <c r="S5" s="636"/>
      <c r="T5" s="639" t="s">
        <v>293</v>
      </c>
      <c r="U5" s="639" t="s">
        <v>292</v>
      </c>
      <c r="V5" s="637" t="s">
        <v>118</v>
      </c>
    </row>
    <row r="6" spans="1:22" s="30" customFormat="1" ht="138">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40"/>
      <c r="U6" s="640"/>
      <c r="V6" s="638"/>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949</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24093058.769650001</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21675456.319200002</v>
      </c>
      <c r="U13" s="164">
        <v>2417602.4504499999</v>
      </c>
      <c r="V13" s="164">
        <v>24093058.769650001</v>
      </c>
    </row>
    <row r="14" spans="1:22">
      <c r="A14" s="95">
        <v>8</v>
      </c>
      <c r="B14" s="110" t="s">
        <v>72</v>
      </c>
      <c r="C14" s="164">
        <v>0</v>
      </c>
      <c r="D14" s="164">
        <v>4168571.9797499999</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3293906.6829999997</v>
      </c>
      <c r="U14" s="164">
        <v>874665.29674999998</v>
      </c>
      <c r="V14" s="164">
        <v>4168571.9797499999</v>
      </c>
    </row>
    <row r="15" spans="1:22">
      <c r="A15" s="95">
        <v>9</v>
      </c>
      <c r="B15" s="110" t="s">
        <v>950</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29.52</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29.52</v>
      </c>
      <c r="U16" s="164">
        <v>0</v>
      </c>
      <c r="V16" s="164">
        <v>29.52</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4.4" thickBot="1">
      <c r="A21" s="55"/>
      <c r="B21" s="56" t="s">
        <v>66</v>
      </c>
      <c r="C21" s="164">
        <v>0</v>
      </c>
      <c r="D21" s="164">
        <v>28261660.269400001</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24969392.5222</v>
      </c>
      <c r="U21" s="164">
        <v>3292267.7472000001</v>
      </c>
      <c r="V21" s="164">
        <v>28261660.269400001</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23" sqref="B23:C23"/>
      <selection pane="topRight" activeCell="B23" sqref="B23:C23"/>
      <selection pane="bottomLeft" activeCell="B23" sqref="B23:C23"/>
      <selection pane="bottomRight" activeCell="B8" sqref="B8"/>
    </sheetView>
  </sheetViews>
  <sheetFormatPr defaultColWidth="9.109375" defaultRowHeight="13.8"/>
  <cols>
    <col min="1" max="1" width="10.5546875" style="1" bestFit="1" customWidth="1"/>
    <col min="2" max="2" width="101.88671875" style="1" customWidth="1"/>
    <col min="3" max="3" width="13.6640625" style="1" customWidth="1"/>
    <col min="4" max="4" width="14.88671875" style="1" bestFit="1" customWidth="1"/>
    <col min="5" max="5" width="17.6640625" style="1" customWidth="1"/>
    <col min="6" max="6" width="15.88671875" style="1" customWidth="1"/>
    <col min="7" max="7" width="17.44140625" style="1" customWidth="1"/>
    <col min="8" max="8" width="15.33203125" style="1" customWidth="1"/>
    <col min="9" max="16384" width="9.109375" style="8"/>
  </cols>
  <sheetData>
    <row r="1" spans="1:9">
      <c r="A1" s="1" t="s">
        <v>108</v>
      </c>
      <c r="B1" s="1" t="str">
        <f>Info!C2</f>
        <v>ს.ს ტერა ბანკი</v>
      </c>
    </row>
    <row r="2" spans="1:9">
      <c r="A2" s="1" t="s">
        <v>109</v>
      </c>
      <c r="B2" s="298">
        <f>'1. key ratios'!B2</f>
        <v>45016</v>
      </c>
    </row>
    <row r="4" spans="1:9" ht="14.4"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32" t="s">
        <v>288</v>
      </c>
      <c r="D6" s="643" t="s">
        <v>309</v>
      </c>
      <c r="E6" s="644"/>
      <c r="F6" s="632" t="s">
        <v>315</v>
      </c>
      <c r="G6" s="632" t="s">
        <v>316</v>
      </c>
      <c r="H6" s="641" t="s">
        <v>290</v>
      </c>
      <c r="I6" s="18"/>
    </row>
    <row r="7" spans="1:9" ht="69">
      <c r="A7" s="92"/>
      <c r="B7" s="16"/>
      <c r="C7" s="633"/>
      <c r="D7" s="171" t="s">
        <v>291</v>
      </c>
      <c r="E7" s="171" t="s">
        <v>289</v>
      </c>
      <c r="F7" s="633"/>
      <c r="G7" s="633"/>
      <c r="H7" s="642"/>
      <c r="I7" s="18"/>
    </row>
    <row r="8" spans="1:9">
      <c r="A8" s="45">
        <v>1</v>
      </c>
      <c r="B8" s="110" t="s">
        <v>134</v>
      </c>
      <c r="C8" s="163">
        <v>258192123.89274246</v>
      </c>
      <c r="D8" s="163">
        <v>0</v>
      </c>
      <c r="E8" s="163">
        <v>0</v>
      </c>
      <c r="F8" s="163">
        <v>113768934.27999999</v>
      </c>
      <c r="G8" s="163">
        <v>113768934.27999999</v>
      </c>
      <c r="H8" s="576">
        <v>0.44063673424547062</v>
      </c>
    </row>
    <row r="9" spans="1:9" ht="15" customHeight="1">
      <c r="A9" s="45">
        <v>2</v>
      </c>
      <c r="B9" s="110" t="s">
        <v>135</v>
      </c>
      <c r="C9" s="163">
        <v>0</v>
      </c>
      <c r="D9" s="163">
        <v>0</v>
      </c>
      <c r="E9" s="163">
        <v>0</v>
      </c>
      <c r="F9" s="163">
        <v>0</v>
      </c>
      <c r="G9" s="163">
        <v>0</v>
      </c>
      <c r="H9" s="576" t="s">
        <v>991</v>
      </c>
    </row>
    <row r="10" spans="1:9">
      <c r="A10" s="45">
        <v>3</v>
      </c>
      <c r="B10" s="110" t="s">
        <v>136</v>
      </c>
      <c r="C10" s="163">
        <v>0</v>
      </c>
      <c r="D10" s="163">
        <v>0</v>
      </c>
      <c r="E10" s="163">
        <v>0</v>
      </c>
      <c r="F10" s="163">
        <v>0</v>
      </c>
      <c r="G10" s="163">
        <v>0</v>
      </c>
      <c r="H10" s="576" t="s">
        <v>991</v>
      </c>
    </row>
    <row r="11" spans="1:9">
      <c r="A11" s="45">
        <v>4</v>
      </c>
      <c r="B11" s="110" t="s">
        <v>137</v>
      </c>
      <c r="C11" s="163">
        <v>0</v>
      </c>
      <c r="D11" s="163">
        <v>0</v>
      </c>
      <c r="E11" s="163">
        <v>0</v>
      </c>
      <c r="F11" s="163">
        <v>0</v>
      </c>
      <c r="G11" s="163">
        <v>0</v>
      </c>
      <c r="H11" s="576" t="s">
        <v>991</v>
      </c>
    </row>
    <row r="12" spans="1:9">
      <c r="A12" s="45">
        <v>5</v>
      </c>
      <c r="B12" s="110" t="s">
        <v>949</v>
      </c>
      <c r="C12" s="163">
        <v>0</v>
      </c>
      <c r="D12" s="163">
        <v>0</v>
      </c>
      <c r="E12" s="163">
        <v>0</v>
      </c>
      <c r="F12" s="163">
        <v>0</v>
      </c>
      <c r="G12" s="163">
        <v>0</v>
      </c>
      <c r="H12" s="576" t="s">
        <v>991</v>
      </c>
    </row>
    <row r="13" spans="1:9">
      <c r="A13" s="45">
        <v>6</v>
      </c>
      <c r="B13" s="110" t="s">
        <v>138</v>
      </c>
      <c r="C13" s="163">
        <v>9388370.5</v>
      </c>
      <c r="D13" s="163">
        <v>0</v>
      </c>
      <c r="E13" s="163">
        <v>0</v>
      </c>
      <c r="F13" s="163">
        <v>4631314.5190000003</v>
      </c>
      <c r="G13" s="163">
        <v>4631314.5190000003</v>
      </c>
      <c r="H13" s="576">
        <v>0.49330333938141879</v>
      </c>
    </row>
    <row r="14" spans="1:9">
      <c r="A14" s="45">
        <v>7</v>
      </c>
      <c r="B14" s="110" t="s">
        <v>71</v>
      </c>
      <c r="C14" s="163">
        <v>476108268.95724005</v>
      </c>
      <c r="D14" s="163">
        <v>52351612.916617252</v>
      </c>
      <c r="E14" s="163">
        <v>28727004.137708634</v>
      </c>
      <c r="F14" s="163">
        <v>504835273.09494865</v>
      </c>
      <c r="G14" s="163">
        <v>480742214.32529867</v>
      </c>
      <c r="H14" s="576">
        <v>0.95227540535758359</v>
      </c>
    </row>
    <row r="15" spans="1:9">
      <c r="A15" s="45">
        <v>8</v>
      </c>
      <c r="B15" s="110" t="s">
        <v>72</v>
      </c>
      <c r="C15" s="163">
        <v>501181478.62540567</v>
      </c>
      <c r="D15" s="163">
        <v>25676730.214500129</v>
      </c>
      <c r="E15" s="163">
        <v>11895812.977380067</v>
      </c>
      <c r="F15" s="163">
        <v>384807968.70208925</v>
      </c>
      <c r="G15" s="163">
        <v>380639396.72233927</v>
      </c>
      <c r="H15" s="576">
        <v>0.74187535280166472</v>
      </c>
    </row>
    <row r="16" spans="1:9">
      <c r="A16" s="45">
        <v>9</v>
      </c>
      <c r="B16" s="110" t="s">
        <v>950</v>
      </c>
      <c r="C16" s="163">
        <v>104303456.76053981</v>
      </c>
      <c r="D16" s="163">
        <v>1331973.2509000001</v>
      </c>
      <c r="E16" s="163">
        <v>770882.3973999999</v>
      </c>
      <c r="F16" s="163">
        <v>36776018.705278933</v>
      </c>
      <c r="G16" s="163">
        <v>36776018.705278933</v>
      </c>
      <c r="H16" s="576">
        <v>0.35</v>
      </c>
    </row>
    <row r="17" spans="1:8">
      <c r="A17" s="45">
        <v>10</v>
      </c>
      <c r="B17" s="110" t="s">
        <v>67</v>
      </c>
      <c r="C17" s="163">
        <v>12163450.356805991</v>
      </c>
      <c r="D17" s="163">
        <v>0</v>
      </c>
      <c r="E17" s="163">
        <v>0</v>
      </c>
      <c r="F17" s="163">
        <v>11940071.011467991</v>
      </c>
      <c r="G17" s="163">
        <v>11940041.491467992</v>
      </c>
      <c r="H17" s="576">
        <v>0.98163277205197019</v>
      </c>
    </row>
    <row r="18" spans="1:8">
      <c r="A18" s="45">
        <v>11</v>
      </c>
      <c r="B18" s="110" t="s">
        <v>68</v>
      </c>
      <c r="C18" s="163">
        <v>0</v>
      </c>
      <c r="D18" s="163">
        <v>0</v>
      </c>
      <c r="E18" s="163">
        <v>0</v>
      </c>
      <c r="F18" s="163">
        <v>0</v>
      </c>
      <c r="G18" s="163">
        <v>0</v>
      </c>
      <c r="H18" s="576" t="s">
        <v>991</v>
      </c>
    </row>
    <row r="19" spans="1:8">
      <c r="A19" s="45">
        <v>12</v>
      </c>
      <c r="B19" s="110" t="s">
        <v>69</v>
      </c>
      <c r="C19" s="163">
        <v>0</v>
      </c>
      <c r="D19" s="163">
        <v>0</v>
      </c>
      <c r="E19" s="163">
        <v>0</v>
      </c>
      <c r="F19" s="163">
        <v>0</v>
      </c>
      <c r="G19" s="163">
        <v>0</v>
      </c>
      <c r="H19" s="576" t="s">
        <v>991</v>
      </c>
    </row>
    <row r="20" spans="1:8">
      <c r="A20" s="45">
        <v>13</v>
      </c>
      <c r="B20" s="110" t="s">
        <v>70</v>
      </c>
      <c r="C20" s="163">
        <v>0</v>
      </c>
      <c r="D20" s="163">
        <v>0</v>
      </c>
      <c r="E20" s="163">
        <v>0</v>
      </c>
      <c r="F20" s="163">
        <v>0</v>
      </c>
      <c r="G20" s="163">
        <v>0</v>
      </c>
      <c r="H20" s="576" t="s">
        <v>991</v>
      </c>
    </row>
    <row r="21" spans="1:8">
      <c r="A21" s="45">
        <v>14</v>
      </c>
      <c r="B21" s="110" t="s">
        <v>154</v>
      </c>
      <c r="C21" s="163">
        <v>88042328.523049727</v>
      </c>
      <c r="D21" s="163">
        <v>0</v>
      </c>
      <c r="E21" s="163">
        <v>0</v>
      </c>
      <c r="F21" s="163">
        <v>49983692.741049722</v>
      </c>
      <c r="G21" s="163">
        <v>49983692.741049722</v>
      </c>
      <c r="H21" s="576">
        <v>0.5677234300767483</v>
      </c>
    </row>
    <row r="22" spans="1:8" ht="14.4" thickBot="1">
      <c r="A22" s="94"/>
      <c r="B22" s="99" t="s">
        <v>66</v>
      </c>
      <c r="C22" s="163">
        <v>1449379477.6157837</v>
      </c>
      <c r="D22" s="163">
        <v>79360316.382017374</v>
      </c>
      <c r="E22" s="163">
        <v>41393699.5124887</v>
      </c>
      <c r="F22" s="163">
        <v>1106743273.0538344</v>
      </c>
      <c r="G22" s="163">
        <v>1078481612.7844346</v>
      </c>
      <c r="H22" s="576">
        <v>0.72343776325648068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ColWidth="9.109375" defaultRowHeight="13.8"/>
  <cols>
    <col min="1" max="1" width="10.5546875" style="1" bestFit="1" customWidth="1"/>
    <col min="2" max="2" width="104.109375" style="1" customWidth="1"/>
    <col min="3" max="11" width="12.6640625" style="1" customWidth="1"/>
    <col min="12" max="16384" width="9.109375" style="1"/>
  </cols>
  <sheetData>
    <row r="1" spans="1:11">
      <c r="A1" s="1" t="s">
        <v>108</v>
      </c>
      <c r="B1" s="1" t="str">
        <f>Info!C2</f>
        <v>ს.ს ტერა ბანკი</v>
      </c>
    </row>
    <row r="2" spans="1:11">
      <c r="A2" s="1" t="s">
        <v>109</v>
      </c>
      <c r="B2" s="298">
        <f>'1. key ratios'!B2</f>
        <v>45016</v>
      </c>
    </row>
    <row r="4" spans="1:11" ht="14.4" thickBot="1">
      <c r="A4" s="1" t="s">
        <v>352</v>
      </c>
      <c r="B4" s="23" t="s">
        <v>351</v>
      </c>
    </row>
    <row r="5" spans="1:11" ht="30" customHeight="1">
      <c r="A5" s="648"/>
      <c r="B5" s="649"/>
      <c r="C5" s="646" t="s">
        <v>384</v>
      </c>
      <c r="D5" s="646"/>
      <c r="E5" s="646"/>
      <c r="F5" s="646" t="s">
        <v>385</v>
      </c>
      <c r="G5" s="646"/>
      <c r="H5" s="646"/>
      <c r="I5" s="646" t="s">
        <v>386</v>
      </c>
      <c r="J5" s="646"/>
      <c r="K5" s="647"/>
    </row>
    <row r="6" spans="1:11">
      <c r="A6" s="197"/>
      <c r="B6" s="198"/>
      <c r="C6" s="199" t="s">
        <v>26</v>
      </c>
      <c r="D6" s="199" t="s">
        <v>90</v>
      </c>
      <c r="E6" s="199" t="s">
        <v>66</v>
      </c>
      <c r="F6" s="199" t="s">
        <v>26</v>
      </c>
      <c r="G6" s="199" t="s">
        <v>90</v>
      </c>
      <c r="H6" s="199" t="s">
        <v>66</v>
      </c>
      <c r="I6" s="199" t="s">
        <v>26</v>
      </c>
      <c r="J6" s="199" t="s">
        <v>90</v>
      </c>
      <c r="K6" s="201" t="s">
        <v>66</v>
      </c>
    </row>
    <row r="7" spans="1:11">
      <c r="A7" s="202" t="s">
        <v>322</v>
      </c>
      <c r="B7" s="196"/>
      <c r="C7" s="196"/>
      <c r="D7" s="196"/>
      <c r="E7" s="196"/>
      <c r="F7" s="196"/>
      <c r="G7" s="196"/>
      <c r="H7" s="196"/>
      <c r="I7" s="196"/>
      <c r="J7" s="196"/>
      <c r="K7" s="203"/>
    </row>
    <row r="8" spans="1:11">
      <c r="A8" s="195">
        <v>1</v>
      </c>
      <c r="B8" s="178" t="s">
        <v>322</v>
      </c>
      <c r="C8" s="176"/>
      <c r="D8" s="176"/>
      <c r="E8" s="176"/>
      <c r="F8" s="179">
        <v>112503556.36843331</v>
      </c>
      <c r="G8" s="179">
        <v>172583704.44433329</v>
      </c>
      <c r="H8" s="179">
        <v>285087260.81276661</v>
      </c>
      <c r="I8" s="179">
        <v>100142376.59521109</v>
      </c>
      <c r="J8" s="179">
        <v>137282355.79788885</v>
      </c>
      <c r="K8" s="179">
        <v>237424732.39309993</v>
      </c>
    </row>
    <row r="9" spans="1:11">
      <c r="A9" s="202" t="s">
        <v>323</v>
      </c>
      <c r="B9" s="196"/>
      <c r="C9" s="196"/>
      <c r="D9" s="196"/>
      <c r="E9" s="196"/>
      <c r="F9" s="196"/>
      <c r="G9" s="196"/>
      <c r="H9" s="196"/>
      <c r="I9" s="196"/>
      <c r="J9" s="196"/>
      <c r="K9" s="203"/>
    </row>
    <row r="10" spans="1:11">
      <c r="A10" s="204">
        <v>2</v>
      </c>
      <c r="B10" s="180" t="s">
        <v>324</v>
      </c>
      <c r="C10" s="180">
        <v>88671879.398066491</v>
      </c>
      <c r="D10" s="180">
        <v>285837267.5615778</v>
      </c>
      <c r="E10" s="180">
        <v>374509146.95964432</v>
      </c>
      <c r="F10" s="180">
        <v>15272049.578299409</v>
      </c>
      <c r="G10" s="180">
        <v>56827139.720762223</v>
      </c>
      <c r="H10" s="180">
        <v>72099189.299061626</v>
      </c>
      <c r="I10" s="180">
        <v>3664762.7991644349</v>
      </c>
      <c r="J10" s="180">
        <v>12010317.70279889</v>
      </c>
      <c r="K10" s="180">
        <v>15675080.501963325</v>
      </c>
    </row>
    <row r="11" spans="1:11">
      <c r="A11" s="204">
        <v>3</v>
      </c>
      <c r="B11" s="180" t="s">
        <v>325</v>
      </c>
      <c r="C11" s="180">
        <v>373385888.27968895</v>
      </c>
      <c r="D11" s="180">
        <v>338971102.69835556</v>
      </c>
      <c r="E11" s="180">
        <v>712356990.97804451</v>
      </c>
      <c r="F11" s="180">
        <v>110070645.22352776</v>
      </c>
      <c r="G11" s="180">
        <v>53574882.65766941</v>
      </c>
      <c r="H11" s="180">
        <v>163645527.88119715</v>
      </c>
      <c r="I11" s="180">
        <v>93461381.863816679</v>
      </c>
      <c r="J11" s="180">
        <v>47551618.400579996</v>
      </c>
      <c r="K11" s="180">
        <v>141013000.26439667</v>
      </c>
    </row>
    <row r="12" spans="1:11">
      <c r="A12" s="204">
        <v>4</v>
      </c>
      <c r="B12" s="180" t="s">
        <v>326</v>
      </c>
      <c r="C12" s="180">
        <v>92490000</v>
      </c>
      <c r="D12" s="180">
        <v>0</v>
      </c>
      <c r="E12" s="180">
        <v>92490000</v>
      </c>
      <c r="F12" s="180">
        <v>0</v>
      </c>
      <c r="G12" s="180">
        <v>0</v>
      </c>
      <c r="H12" s="180">
        <v>0</v>
      </c>
      <c r="I12" s="180">
        <v>0</v>
      </c>
      <c r="J12" s="180">
        <v>0</v>
      </c>
      <c r="K12" s="180">
        <v>0</v>
      </c>
    </row>
    <row r="13" spans="1:11">
      <c r="A13" s="204">
        <v>5</v>
      </c>
      <c r="B13" s="180" t="s">
        <v>327</v>
      </c>
      <c r="C13" s="180">
        <v>57782411.558222219</v>
      </c>
      <c r="D13" s="180">
        <v>65271235.406777777</v>
      </c>
      <c r="E13" s="180">
        <v>123053646.965</v>
      </c>
      <c r="F13" s="180">
        <v>8947544.4169694446</v>
      </c>
      <c r="G13" s="180">
        <v>47874470.916333333</v>
      </c>
      <c r="H13" s="180">
        <v>56822015.333302781</v>
      </c>
      <c r="I13" s="180">
        <v>3451367.736911111</v>
      </c>
      <c r="J13" s="180">
        <v>44502964.320855558</v>
      </c>
      <c r="K13" s="180">
        <v>47954332.057766668</v>
      </c>
    </row>
    <row r="14" spans="1:11">
      <c r="A14" s="204">
        <v>6</v>
      </c>
      <c r="B14" s="180" t="s">
        <v>342</v>
      </c>
      <c r="C14" s="180">
        <v>12184618.208999999</v>
      </c>
      <c r="D14" s="180">
        <v>8761310.3608888891</v>
      </c>
      <c r="E14" s="180">
        <v>20945928.56988889</v>
      </c>
      <c r="F14" s="180">
        <v>0</v>
      </c>
      <c r="G14" s="180">
        <v>0</v>
      </c>
      <c r="H14" s="180">
        <v>0</v>
      </c>
      <c r="I14" s="180">
        <v>0</v>
      </c>
      <c r="J14" s="180">
        <v>0</v>
      </c>
      <c r="K14" s="180">
        <v>0</v>
      </c>
    </row>
    <row r="15" spans="1:11">
      <c r="A15" s="204">
        <v>7</v>
      </c>
      <c r="B15" s="180" t="s">
        <v>329</v>
      </c>
      <c r="C15" s="180">
        <v>7791502.4018888948</v>
      </c>
      <c r="D15" s="180">
        <v>5747187.9947777772</v>
      </c>
      <c r="E15" s="180">
        <v>13538690.396666672</v>
      </c>
      <c r="F15" s="180">
        <v>2709200.2332222229</v>
      </c>
      <c r="G15" s="180">
        <v>2734279.6020333329</v>
      </c>
      <c r="H15" s="180">
        <v>5443479.8352555558</v>
      </c>
      <c r="I15" s="180">
        <v>2709200.2332222229</v>
      </c>
      <c r="J15" s="180">
        <v>2734279.6020333329</v>
      </c>
      <c r="K15" s="180">
        <v>5443479.8352555558</v>
      </c>
    </row>
    <row r="16" spans="1:11">
      <c r="A16" s="204">
        <v>8</v>
      </c>
      <c r="B16" s="181" t="s">
        <v>330</v>
      </c>
      <c r="C16" s="180">
        <v>632306299.84686649</v>
      </c>
      <c r="D16" s="180">
        <v>704588104.02237773</v>
      </c>
      <c r="E16" s="180">
        <v>1336894403.8692441</v>
      </c>
      <c r="F16" s="180">
        <v>136999439.45201883</v>
      </c>
      <c r="G16" s="180">
        <v>161010772.89679831</v>
      </c>
      <c r="H16" s="180">
        <v>298010212.34881711</v>
      </c>
      <c r="I16" s="180">
        <v>103286712.63311444</v>
      </c>
      <c r="J16" s="180">
        <v>106799180.02626778</v>
      </c>
      <c r="K16" s="180">
        <v>210085892.65938222</v>
      </c>
    </row>
    <row r="17" spans="1:11">
      <c r="A17" s="202" t="s">
        <v>331</v>
      </c>
      <c r="B17" s="196"/>
      <c r="C17" s="180">
        <v>0</v>
      </c>
      <c r="D17" s="180">
        <v>0</v>
      </c>
      <c r="E17" s="180">
        <v>0</v>
      </c>
      <c r="F17" s="180">
        <v>0</v>
      </c>
      <c r="G17" s="180">
        <v>0</v>
      </c>
      <c r="H17" s="180">
        <v>0</v>
      </c>
      <c r="I17" s="180">
        <v>0</v>
      </c>
      <c r="J17" s="180">
        <v>0</v>
      </c>
      <c r="K17" s="180">
        <v>0</v>
      </c>
    </row>
    <row r="18" spans="1:11">
      <c r="A18" s="204">
        <v>9</v>
      </c>
      <c r="B18" s="180" t="s">
        <v>332</v>
      </c>
      <c r="C18" s="180">
        <v>0</v>
      </c>
      <c r="D18" s="180">
        <v>0</v>
      </c>
      <c r="E18" s="180">
        <v>0</v>
      </c>
      <c r="F18" s="180">
        <v>0</v>
      </c>
      <c r="G18" s="180">
        <v>0</v>
      </c>
      <c r="H18" s="180">
        <v>0</v>
      </c>
      <c r="I18" s="180">
        <v>0</v>
      </c>
      <c r="J18" s="180">
        <v>0</v>
      </c>
      <c r="K18" s="180">
        <v>0</v>
      </c>
    </row>
    <row r="19" spans="1:11">
      <c r="A19" s="204">
        <v>10</v>
      </c>
      <c r="B19" s="180" t="s">
        <v>333</v>
      </c>
      <c r="C19" s="180">
        <v>471917336.92222208</v>
      </c>
      <c r="D19" s="180">
        <v>467981412.09922212</v>
      </c>
      <c r="E19" s="180">
        <v>939898749.0214442</v>
      </c>
      <c r="F19" s="180">
        <v>20688688.638333332</v>
      </c>
      <c r="G19" s="180">
        <v>4649106.685333333</v>
      </c>
      <c r="H19" s="180">
        <v>25337795.323666666</v>
      </c>
      <c r="I19" s="180">
        <v>33049868.411555551</v>
      </c>
      <c r="J19" s="180">
        <v>40085307.449888885</v>
      </c>
      <c r="K19" s="180">
        <v>73135175.861444443</v>
      </c>
    </row>
    <row r="20" spans="1:11">
      <c r="A20" s="204">
        <v>11</v>
      </c>
      <c r="B20" s="180" t="s">
        <v>334</v>
      </c>
      <c r="C20" s="180">
        <v>17167645.165122222</v>
      </c>
      <c r="D20" s="180">
        <v>46211961.973666668</v>
      </c>
      <c r="E20" s="180">
        <v>63379607.138788894</v>
      </c>
      <c r="F20" s="180">
        <v>8305395.3872333346</v>
      </c>
      <c r="G20" s="180">
        <v>43252204.882632226</v>
      </c>
      <c r="H20" s="180">
        <v>51557600.269865558</v>
      </c>
      <c r="I20" s="180">
        <v>8305395.3872333346</v>
      </c>
      <c r="J20" s="180">
        <v>43252204.882632226</v>
      </c>
      <c r="K20" s="180">
        <v>51557600.269865558</v>
      </c>
    </row>
    <row r="21" spans="1:11" ht="14.4" thickBot="1">
      <c r="A21" s="144">
        <v>12</v>
      </c>
      <c r="B21" s="205" t="s">
        <v>335</v>
      </c>
      <c r="C21" s="180">
        <v>489084982.08734429</v>
      </c>
      <c r="D21" s="180">
        <v>514193374.07288879</v>
      </c>
      <c r="E21" s="180">
        <v>1003278356.160233</v>
      </c>
      <c r="F21" s="180">
        <v>28994084.025566667</v>
      </c>
      <c r="G21" s="180">
        <v>47901311.56796556</v>
      </c>
      <c r="H21" s="180">
        <v>76895395.593532234</v>
      </c>
      <c r="I21" s="180">
        <v>41355263.798788883</v>
      </c>
      <c r="J21" s="180">
        <v>83337512.332521111</v>
      </c>
      <c r="K21" s="180">
        <v>124692776.13130999</v>
      </c>
    </row>
    <row r="22" spans="1:11" ht="38.25" customHeight="1" thickBot="1">
      <c r="A22" s="193"/>
      <c r="B22" s="194"/>
      <c r="C22" s="194"/>
      <c r="D22" s="194"/>
      <c r="E22" s="194"/>
      <c r="F22" s="645" t="s">
        <v>336</v>
      </c>
      <c r="G22" s="646"/>
      <c r="H22" s="646"/>
      <c r="I22" s="645" t="s">
        <v>337</v>
      </c>
      <c r="J22" s="646"/>
      <c r="K22" s="647"/>
    </row>
    <row r="23" spans="1:11" ht="14.4" thickBot="1">
      <c r="A23" s="186">
        <v>13</v>
      </c>
      <c r="B23" s="182" t="s">
        <v>322</v>
      </c>
      <c r="C23" s="192"/>
      <c r="D23" s="192"/>
      <c r="E23" s="192"/>
      <c r="F23" s="183">
        <v>112503556.36843331</v>
      </c>
      <c r="G23" s="183">
        <v>172583704.44433329</v>
      </c>
      <c r="H23" s="183">
        <v>285087260.81276661</v>
      </c>
      <c r="I23" s="183">
        <v>100142376.59521109</v>
      </c>
      <c r="J23" s="183">
        <v>137282355.79788885</v>
      </c>
      <c r="K23" s="183">
        <v>237424732.39309993</v>
      </c>
    </row>
    <row r="24" spans="1:11" ht="14.4" thickBot="1">
      <c r="A24" s="187">
        <v>14</v>
      </c>
      <c r="B24" s="184" t="s">
        <v>338</v>
      </c>
      <c r="C24" s="206"/>
      <c r="D24" s="190"/>
      <c r="E24" s="191"/>
      <c r="F24" s="183">
        <v>108005355.42645216</v>
      </c>
      <c r="G24" s="183">
        <v>113109461.32883275</v>
      </c>
      <c r="H24" s="183">
        <v>221114816.75528488</v>
      </c>
      <c r="I24" s="183">
        <v>61931448.834325559</v>
      </c>
      <c r="J24" s="183">
        <v>26699795.006566945</v>
      </c>
      <c r="K24" s="183">
        <v>85393116.528072238</v>
      </c>
    </row>
    <row r="25" spans="1:11" ht="14.4" thickBot="1">
      <c r="A25" s="188">
        <v>15</v>
      </c>
      <c r="B25" s="185" t="s">
        <v>339</v>
      </c>
      <c r="C25" s="189"/>
      <c r="D25" s="189"/>
      <c r="E25" s="189"/>
      <c r="F25" s="577">
        <v>1.0416479435137294</v>
      </c>
      <c r="G25" s="577">
        <v>1.5258113902832278</v>
      </c>
      <c r="H25" s="577">
        <v>1.2893177625825145</v>
      </c>
      <c r="I25" s="577">
        <v>1.6169874672737687</v>
      </c>
      <c r="J25" s="577">
        <v>5.1417007420515244</v>
      </c>
      <c r="K25" s="577">
        <v>2.7803731968846535</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23" sqref="B23:C23"/>
      <selection pane="topRight" activeCell="B23" sqref="B23:C23"/>
      <selection pane="bottomLeft" activeCell="B23" sqref="B23:C23"/>
      <selection pane="bottomRight" activeCell="B6" sqref="B6"/>
    </sheetView>
  </sheetViews>
  <sheetFormatPr defaultColWidth="9.109375" defaultRowHeight="13.8"/>
  <cols>
    <col min="1" max="1" width="10.5546875" style="31" bestFit="1" customWidth="1"/>
    <col min="2" max="2" width="95" style="31" customWidth="1"/>
    <col min="3" max="3" width="12.5546875" style="31" bestFit="1" customWidth="1"/>
    <col min="4" max="4" width="10" style="31" bestFit="1" customWidth="1"/>
    <col min="5" max="5" width="18.33203125" style="31" bestFit="1" customWidth="1"/>
    <col min="6" max="13" width="10.6640625" style="31" customWidth="1"/>
    <col min="14" max="14" width="31" style="31" bestFit="1" customWidth="1"/>
    <col min="15" max="16384" width="9.109375" style="8"/>
  </cols>
  <sheetData>
    <row r="1" spans="1:14">
      <c r="A1" s="1" t="s">
        <v>108</v>
      </c>
      <c r="B1" s="31" t="str">
        <f>Info!C2</f>
        <v>ს.ს ტერა ბანკი</v>
      </c>
    </row>
    <row r="2" spans="1:14" ht="14.25" customHeight="1">
      <c r="A2" s="31" t="s">
        <v>109</v>
      </c>
      <c r="B2" s="298">
        <f>'1. key ratios'!B2</f>
        <v>45016</v>
      </c>
    </row>
    <row r="3" spans="1:14" ht="14.25" customHeight="1"/>
    <row r="4" spans="1:14" ht="14.4" thickBot="1">
      <c r="A4" s="1" t="s">
        <v>262</v>
      </c>
      <c r="B4" s="47" t="s">
        <v>74</v>
      </c>
    </row>
    <row r="5" spans="1:14" s="19" customFormat="1">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1.4">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59585300</v>
      </c>
      <c r="D7" s="57"/>
      <c r="E7" s="166">
        <v>1191706</v>
      </c>
      <c r="F7" s="166">
        <v>0</v>
      </c>
      <c r="G7" s="166">
        <v>0</v>
      </c>
      <c r="H7" s="166">
        <v>0</v>
      </c>
      <c r="I7" s="166">
        <v>0</v>
      </c>
      <c r="J7" s="166">
        <v>0</v>
      </c>
      <c r="K7" s="166">
        <v>1191706</v>
      </c>
      <c r="L7" s="166">
        <v>0</v>
      </c>
      <c r="M7" s="166">
        <v>0</v>
      </c>
      <c r="N7" s="166">
        <v>1191706</v>
      </c>
    </row>
    <row r="8" spans="1:14">
      <c r="A8" s="102">
        <v>1.1000000000000001</v>
      </c>
      <c r="B8" s="63" t="s">
        <v>76</v>
      </c>
      <c r="C8" s="165">
        <v>59585300</v>
      </c>
      <c r="D8" s="64">
        <v>0.02</v>
      </c>
      <c r="E8" s="166">
        <v>1191706</v>
      </c>
      <c r="F8" s="167">
        <v>0</v>
      </c>
      <c r="G8" s="167">
        <v>0</v>
      </c>
      <c r="H8" s="167">
        <v>0</v>
      </c>
      <c r="I8" s="167">
        <v>0</v>
      </c>
      <c r="J8" s="167">
        <v>0</v>
      </c>
      <c r="K8" s="167">
        <v>1191706</v>
      </c>
      <c r="L8" s="167">
        <v>0</v>
      </c>
      <c r="M8" s="167">
        <v>0</v>
      </c>
      <c r="N8" s="166">
        <v>1191706</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4.4" thickBot="1">
      <c r="A21" s="103">
        <v>3</v>
      </c>
      <c r="B21" s="104" t="s">
        <v>66</v>
      </c>
      <c r="C21" s="165">
        <v>59585300</v>
      </c>
      <c r="D21" s="105"/>
      <c r="E21" s="166">
        <v>1191706</v>
      </c>
      <c r="F21" s="167">
        <v>0</v>
      </c>
      <c r="G21" s="167">
        <v>0</v>
      </c>
      <c r="H21" s="167">
        <v>0</v>
      </c>
      <c r="I21" s="167">
        <v>0</v>
      </c>
      <c r="J21" s="167">
        <v>0</v>
      </c>
      <c r="K21" s="167">
        <v>1191706</v>
      </c>
      <c r="L21" s="167">
        <v>0</v>
      </c>
      <c r="M21" s="167">
        <v>0</v>
      </c>
      <c r="N21" s="166">
        <v>1191706</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heetViews>
  <sheetFormatPr defaultRowHeight="14.4"/>
  <cols>
    <col min="1" max="1" width="11.44140625" customWidth="1"/>
    <col min="2" max="2" width="76.88671875" style="2" customWidth="1"/>
    <col min="3" max="3" width="22.88671875" customWidth="1"/>
  </cols>
  <sheetData>
    <row r="1" spans="1:3">
      <c r="A1" s="1" t="s">
        <v>108</v>
      </c>
      <c r="B1" t="str">
        <f>Info!C2</f>
        <v>ს.ს ტერა ბანკი</v>
      </c>
    </row>
    <row r="2" spans="1:3">
      <c r="A2" s="1" t="s">
        <v>109</v>
      </c>
      <c r="B2" s="298">
        <f>'1. key ratios'!B2</f>
        <v>45016</v>
      </c>
    </row>
    <row r="3" spans="1:3">
      <c r="A3" s="1"/>
      <c r="B3"/>
    </row>
    <row r="4" spans="1:3">
      <c r="A4" s="1" t="s">
        <v>428</v>
      </c>
      <c r="B4" t="s">
        <v>387</v>
      </c>
    </row>
    <row r="5" spans="1:3">
      <c r="A5" s="244"/>
      <c r="B5" s="244" t="s">
        <v>388</v>
      </c>
      <c r="C5" s="256"/>
    </row>
    <row r="6" spans="1:3">
      <c r="A6" s="245">
        <v>1</v>
      </c>
      <c r="B6" s="257" t="s">
        <v>440</v>
      </c>
      <c r="C6" s="258">
        <v>1473893382.1457837</v>
      </c>
    </row>
    <row r="7" spans="1:3">
      <c r="A7" s="245">
        <v>2</v>
      </c>
      <c r="B7" s="257" t="s">
        <v>389</v>
      </c>
      <c r="C7" s="258">
        <v>-24513904</v>
      </c>
    </row>
    <row r="8" spans="1:3">
      <c r="A8" s="246">
        <v>3</v>
      </c>
      <c r="B8" s="259" t="s">
        <v>390</v>
      </c>
      <c r="C8" s="260">
        <f>C6+C7</f>
        <v>1449379478.1457837</v>
      </c>
    </row>
    <row r="9" spans="1:3">
      <c r="A9" s="247"/>
      <c r="B9" s="247" t="s">
        <v>391</v>
      </c>
      <c r="C9" s="261"/>
    </row>
    <row r="10" spans="1:3">
      <c r="A10" s="248">
        <v>4</v>
      </c>
      <c r="B10" s="262" t="s">
        <v>392</v>
      </c>
      <c r="C10" s="258">
        <v>0</v>
      </c>
    </row>
    <row r="11" spans="1:3">
      <c r="A11" s="248">
        <v>5</v>
      </c>
      <c r="B11" s="263" t="s">
        <v>393</v>
      </c>
      <c r="C11" s="258">
        <v>0</v>
      </c>
    </row>
    <row r="12" spans="1:3">
      <c r="A12" s="248" t="s">
        <v>394</v>
      </c>
      <c r="B12" s="257" t="s">
        <v>395</v>
      </c>
      <c r="C12" s="260">
        <f>'15. CCR'!E21</f>
        <v>1191706</v>
      </c>
    </row>
    <row r="13" spans="1:3">
      <c r="A13" s="249">
        <v>6</v>
      </c>
      <c r="B13" s="264" t="s">
        <v>396</v>
      </c>
      <c r="C13" s="258">
        <v>0</v>
      </c>
    </row>
    <row r="14" spans="1:3">
      <c r="A14" s="249">
        <v>7</v>
      </c>
      <c r="B14" s="265" t="s">
        <v>397</v>
      </c>
      <c r="C14" s="258">
        <v>0</v>
      </c>
    </row>
    <row r="15" spans="1:3">
      <c r="A15" s="250">
        <v>8</v>
      </c>
      <c r="B15" s="257" t="s">
        <v>398</v>
      </c>
      <c r="C15" s="258">
        <v>0</v>
      </c>
    </row>
    <row r="16" spans="1:3" ht="22.8">
      <c r="A16" s="249">
        <v>9</v>
      </c>
      <c r="B16" s="265" t="s">
        <v>399</v>
      </c>
      <c r="C16" s="258">
        <v>0</v>
      </c>
    </row>
    <row r="17" spans="1:3">
      <c r="A17" s="249">
        <v>10</v>
      </c>
      <c r="B17" s="265" t="s">
        <v>400</v>
      </c>
      <c r="C17" s="258">
        <v>0</v>
      </c>
    </row>
    <row r="18" spans="1:3">
      <c r="A18" s="251">
        <v>11</v>
      </c>
      <c r="B18" s="266" t="s">
        <v>401</v>
      </c>
      <c r="C18" s="260">
        <f>SUM(C10:C17)</f>
        <v>1191706</v>
      </c>
    </row>
    <row r="19" spans="1:3">
      <c r="A19" s="247"/>
      <c r="B19" s="247" t="s">
        <v>402</v>
      </c>
      <c r="C19" s="267"/>
    </row>
    <row r="20" spans="1:3">
      <c r="A20" s="249">
        <v>12</v>
      </c>
      <c r="B20" s="262" t="s">
        <v>403</v>
      </c>
      <c r="C20" s="258">
        <v>0</v>
      </c>
    </row>
    <row r="21" spans="1:3">
      <c r="A21" s="249">
        <v>13</v>
      </c>
      <c r="B21" s="262" t="s">
        <v>404</v>
      </c>
      <c r="C21" s="258">
        <v>0</v>
      </c>
    </row>
    <row r="22" spans="1:3">
      <c r="A22" s="249">
        <v>14</v>
      </c>
      <c r="B22" s="262" t="s">
        <v>405</v>
      </c>
      <c r="C22" s="258">
        <v>0</v>
      </c>
    </row>
    <row r="23" spans="1:3" ht="22.8">
      <c r="A23" s="249" t="s">
        <v>406</v>
      </c>
      <c r="B23" s="262" t="s">
        <v>407</v>
      </c>
      <c r="C23" s="258">
        <v>0</v>
      </c>
    </row>
    <row r="24" spans="1:3">
      <c r="A24" s="249">
        <v>15</v>
      </c>
      <c r="B24" s="262" t="s">
        <v>408</v>
      </c>
      <c r="C24" s="258">
        <v>0</v>
      </c>
    </row>
    <row r="25" spans="1:3">
      <c r="A25" s="249" t="s">
        <v>409</v>
      </c>
      <c r="B25" s="257" t="s">
        <v>410</v>
      </c>
      <c r="C25" s="258">
        <v>0</v>
      </c>
    </row>
    <row r="26" spans="1:3">
      <c r="A26" s="251">
        <v>16</v>
      </c>
      <c r="B26" s="266" t="s">
        <v>411</v>
      </c>
      <c r="C26" s="260">
        <f>SUM(C20:C25)</f>
        <v>0</v>
      </c>
    </row>
    <row r="27" spans="1:3">
      <c r="A27" s="247"/>
      <c r="B27" s="247" t="s">
        <v>412</v>
      </c>
      <c r="C27" s="261"/>
    </row>
    <row r="28" spans="1:3">
      <c r="A28" s="248">
        <v>17</v>
      </c>
      <c r="B28" s="257" t="s">
        <v>413</v>
      </c>
      <c r="C28" s="258">
        <v>0</v>
      </c>
    </row>
    <row r="29" spans="1:3">
      <c r="A29" s="248">
        <v>18</v>
      </c>
      <c r="B29" s="257" t="s">
        <v>414</v>
      </c>
      <c r="C29" s="258">
        <v>0</v>
      </c>
    </row>
    <row r="30" spans="1:3">
      <c r="A30" s="251">
        <v>19</v>
      </c>
      <c r="B30" s="266" t="s">
        <v>415</v>
      </c>
      <c r="C30" s="260">
        <f>C28+C29</f>
        <v>0</v>
      </c>
    </row>
    <row r="31" spans="1:3">
      <c r="A31" s="252"/>
      <c r="B31" s="247" t="s">
        <v>416</v>
      </c>
      <c r="C31" s="261"/>
    </row>
    <row r="32" spans="1:3">
      <c r="A32" s="248" t="s">
        <v>417</v>
      </c>
      <c r="B32" s="262" t="s">
        <v>418</v>
      </c>
      <c r="C32" s="268">
        <v>0</v>
      </c>
    </row>
    <row r="33" spans="1:3">
      <c r="A33" s="248" t="s">
        <v>419</v>
      </c>
      <c r="B33" s="263" t="s">
        <v>420</v>
      </c>
      <c r="C33" s="268">
        <v>0</v>
      </c>
    </row>
    <row r="34" spans="1:3">
      <c r="A34" s="247"/>
      <c r="B34" s="247" t="s">
        <v>421</v>
      </c>
      <c r="C34" s="261"/>
    </row>
    <row r="35" spans="1:3">
      <c r="A35" s="251">
        <v>20</v>
      </c>
      <c r="B35" s="266" t="s">
        <v>86</v>
      </c>
      <c r="C35" s="260">
        <f>'1. key ratios'!C9</f>
        <v>219963353</v>
      </c>
    </row>
    <row r="36" spans="1:3">
      <c r="A36" s="251">
        <v>21</v>
      </c>
      <c r="B36" s="266" t="s">
        <v>422</v>
      </c>
      <c r="C36" s="260">
        <f>C8+C18+C26+C30</f>
        <v>1450571184.1457837</v>
      </c>
    </row>
    <row r="37" spans="1:3">
      <c r="A37" s="253"/>
      <c r="B37" s="253" t="s">
        <v>387</v>
      </c>
      <c r="C37" s="261"/>
    </row>
    <row r="38" spans="1:3">
      <c r="A38" s="251">
        <v>22</v>
      </c>
      <c r="B38" s="266" t="s">
        <v>387</v>
      </c>
      <c r="C38" s="578">
        <f>IFERROR(C35/C36,0)</f>
        <v>0.15163913043642366</v>
      </c>
    </row>
    <row r="39" spans="1:3">
      <c r="A39" s="253"/>
      <c r="B39" s="253" t="s">
        <v>423</v>
      </c>
      <c r="C39" s="261"/>
    </row>
    <row r="40" spans="1:3">
      <c r="A40" s="254" t="s">
        <v>424</v>
      </c>
      <c r="B40" s="262" t="s">
        <v>425</v>
      </c>
      <c r="C40" s="268">
        <v>0</v>
      </c>
    </row>
    <row r="41" spans="1:3">
      <c r="A41" s="255" t="s">
        <v>426</v>
      </c>
      <c r="B41" s="263" t="s">
        <v>427</v>
      </c>
      <c r="C41" s="268">
        <v>0</v>
      </c>
    </row>
    <row r="43" spans="1:3">
      <c r="B43" s="27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23" sqref="B23:C23"/>
      <selection pane="topRight" activeCell="B23" sqref="B23:C23"/>
      <selection pane="bottomLeft" activeCell="B23" sqref="B23:C23"/>
      <selection pane="bottomRight" activeCell="C7" sqref="C7"/>
    </sheetView>
  </sheetViews>
  <sheetFormatPr defaultRowHeight="14.4"/>
  <cols>
    <col min="1" max="1" width="9.88671875" style="1" bestFit="1" customWidth="1"/>
    <col min="2" max="2" width="82.5546875" style="17" customWidth="1"/>
    <col min="3" max="7" width="17.5546875" style="1" customWidth="1"/>
  </cols>
  <sheetData>
    <row r="1" spans="1:7">
      <c r="A1" s="1" t="s">
        <v>108</v>
      </c>
      <c r="B1" s="1" t="str">
        <f>Info!C2</f>
        <v>ს.ს ტერა ბანკი</v>
      </c>
    </row>
    <row r="2" spans="1:7">
      <c r="A2" s="1" t="s">
        <v>109</v>
      </c>
      <c r="B2" s="298">
        <f>'1. key ratios'!B2</f>
        <v>45016</v>
      </c>
    </row>
    <row r="3" spans="1:7">
      <c r="B3" s="298"/>
    </row>
    <row r="4" spans="1:7" ht="15" thickBot="1">
      <c r="A4" s="1" t="s">
        <v>488</v>
      </c>
      <c r="B4" s="173" t="s">
        <v>453</v>
      </c>
    </row>
    <row r="5" spans="1:7">
      <c r="A5" s="300"/>
      <c r="B5" s="301"/>
      <c r="C5" s="650" t="s">
        <v>454</v>
      </c>
      <c r="D5" s="650"/>
      <c r="E5" s="650"/>
      <c r="F5" s="650"/>
      <c r="G5" s="651" t="s">
        <v>455</v>
      </c>
    </row>
    <row r="6" spans="1:7">
      <c r="A6" s="302"/>
      <c r="B6" s="303"/>
      <c r="C6" s="304" t="s">
        <v>456</v>
      </c>
      <c r="D6" s="304" t="s">
        <v>457</v>
      </c>
      <c r="E6" s="304" t="s">
        <v>458</v>
      </c>
      <c r="F6" s="304" t="s">
        <v>459</v>
      </c>
      <c r="G6" s="652"/>
    </row>
    <row r="7" spans="1:7">
      <c r="A7" s="305"/>
      <c r="B7" s="306" t="s">
        <v>460</v>
      </c>
      <c r="C7" s="307"/>
      <c r="D7" s="307"/>
      <c r="E7" s="307"/>
      <c r="F7" s="307"/>
      <c r="G7" s="308"/>
    </row>
    <row r="8" spans="1:7">
      <c r="A8" s="309">
        <v>1</v>
      </c>
      <c r="B8" s="310" t="s">
        <v>461</v>
      </c>
      <c r="C8" s="311">
        <v>219963353</v>
      </c>
      <c r="D8" s="311">
        <v>0</v>
      </c>
      <c r="E8" s="311">
        <v>0</v>
      </c>
      <c r="F8" s="311">
        <v>243854307.25999987</v>
      </c>
      <c r="G8" s="311">
        <v>463817660.25999987</v>
      </c>
    </row>
    <row r="9" spans="1:7">
      <c r="A9" s="309">
        <v>2</v>
      </c>
      <c r="B9" s="312" t="s">
        <v>85</v>
      </c>
      <c r="C9" s="311">
        <v>219963353</v>
      </c>
      <c r="D9" s="311">
        <v>0</v>
      </c>
      <c r="E9" s="311">
        <v>0</v>
      </c>
      <c r="F9" s="311">
        <v>31759100.050000001</v>
      </c>
      <c r="G9" s="311">
        <v>251722453.05000001</v>
      </c>
    </row>
    <row r="10" spans="1:7">
      <c r="A10" s="309">
        <v>3</v>
      </c>
      <c r="B10" s="312" t="s">
        <v>462</v>
      </c>
      <c r="C10" s="313"/>
      <c r="D10" s="313"/>
      <c r="E10" s="313"/>
      <c r="F10" s="311">
        <v>212095207.20999986</v>
      </c>
      <c r="G10" s="311">
        <v>212095207.20999986</v>
      </c>
    </row>
    <row r="11" spans="1:7" ht="27.6">
      <c r="A11" s="309">
        <v>4</v>
      </c>
      <c r="B11" s="310" t="s">
        <v>463</v>
      </c>
      <c r="C11" s="311">
        <v>156093930.20000112</v>
      </c>
      <c r="D11" s="311">
        <v>100340861.09000005</v>
      </c>
      <c r="E11" s="311">
        <v>77232272.829999983</v>
      </c>
      <c r="F11" s="311">
        <v>14272247.329999998</v>
      </c>
      <c r="G11" s="311">
        <v>314493264.48350114</v>
      </c>
    </row>
    <row r="12" spans="1:7">
      <c r="A12" s="309">
        <v>5</v>
      </c>
      <c r="B12" s="312" t="s">
        <v>464</v>
      </c>
      <c r="C12" s="311">
        <v>132845744.14000115</v>
      </c>
      <c r="D12" s="311">
        <v>93981111.410000056</v>
      </c>
      <c r="E12" s="311">
        <v>73182516.419999987</v>
      </c>
      <c r="F12" s="311">
        <v>12265314.159999998</v>
      </c>
      <c r="G12" s="311">
        <v>296660951.82350117</v>
      </c>
    </row>
    <row r="13" spans="1:7">
      <c r="A13" s="309">
        <v>6</v>
      </c>
      <c r="B13" s="312" t="s">
        <v>465</v>
      </c>
      <c r="C13" s="311">
        <v>23248186.059999961</v>
      </c>
      <c r="D13" s="311">
        <v>6359749.6799999988</v>
      </c>
      <c r="E13" s="311">
        <v>4049756.41</v>
      </c>
      <c r="F13" s="311">
        <v>2006933.1700000002</v>
      </c>
      <c r="G13" s="311">
        <v>17832312.659999982</v>
      </c>
    </row>
    <row r="14" spans="1:7">
      <c r="A14" s="309">
        <v>7</v>
      </c>
      <c r="B14" s="310" t="s">
        <v>466</v>
      </c>
      <c r="C14" s="311">
        <v>299276908.48999995</v>
      </c>
      <c r="D14" s="311">
        <v>224623890.17000002</v>
      </c>
      <c r="E14" s="311">
        <v>85537871.679999977</v>
      </c>
      <c r="F14" s="311">
        <v>0</v>
      </c>
      <c r="G14" s="311">
        <v>220300691.56</v>
      </c>
    </row>
    <row r="15" spans="1:7" ht="55.2">
      <c r="A15" s="309">
        <v>8</v>
      </c>
      <c r="B15" s="312" t="s">
        <v>467</v>
      </c>
      <c r="C15" s="311">
        <v>287790056.64999998</v>
      </c>
      <c r="D15" s="311">
        <v>67273454.790000007</v>
      </c>
      <c r="E15" s="311">
        <v>52244207.259999983</v>
      </c>
      <c r="F15" s="311">
        <v>0</v>
      </c>
      <c r="G15" s="311">
        <v>203653859.34999999</v>
      </c>
    </row>
    <row r="16" spans="1:7" ht="27.6">
      <c r="A16" s="309">
        <v>9</v>
      </c>
      <c r="B16" s="312" t="s">
        <v>468</v>
      </c>
      <c r="C16" s="311">
        <v>11486851.84</v>
      </c>
      <c r="D16" s="311">
        <v>157350435.38</v>
      </c>
      <c r="E16" s="311">
        <v>33293664.419999998</v>
      </c>
      <c r="F16" s="311">
        <v>0</v>
      </c>
      <c r="G16" s="311">
        <v>16646832.210000001</v>
      </c>
    </row>
    <row r="17" spans="1:7">
      <c r="A17" s="309">
        <v>10</v>
      </c>
      <c r="B17" s="310" t="s">
        <v>469</v>
      </c>
      <c r="C17" s="311">
        <v>0</v>
      </c>
      <c r="D17" s="311">
        <v>0</v>
      </c>
      <c r="E17" s="311">
        <v>0</v>
      </c>
      <c r="F17" s="311">
        <v>0</v>
      </c>
      <c r="G17" s="311">
        <v>0</v>
      </c>
    </row>
    <row r="18" spans="1:7">
      <c r="A18" s="309">
        <v>11</v>
      </c>
      <c r="B18" s="310" t="s">
        <v>89</v>
      </c>
      <c r="C18" s="311">
        <v>0</v>
      </c>
      <c r="D18" s="311">
        <v>12583456.810000002</v>
      </c>
      <c r="E18" s="311">
        <v>6140374.4900000002</v>
      </c>
      <c r="F18" s="311">
        <v>10236625.590000005</v>
      </c>
      <c r="G18" s="311">
        <v>0</v>
      </c>
    </row>
    <row r="19" spans="1:7">
      <c r="A19" s="309">
        <v>12</v>
      </c>
      <c r="B19" s="312" t="s">
        <v>470</v>
      </c>
      <c r="C19" s="311">
        <v>0</v>
      </c>
      <c r="D19" s="311">
        <v>776624.57999999821</v>
      </c>
      <c r="E19" s="311">
        <v>0</v>
      </c>
      <c r="F19" s="311">
        <v>0</v>
      </c>
      <c r="G19" s="311">
        <v>0</v>
      </c>
    </row>
    <row r="20" spans="1:7" ht="27.6">
      <c r="A20" s="309">
        <v>13</v>
      </c>
      <c r="B20" s="312" t="s">
        <v>471</v>
      </c>
      <c r="C20" s="311">
        <v>0</v>
      </c>
      <c r="D20" s="311">
        <v>11806832.230000004</v>
      </c>
      <c r="E20" s="311">
        <v>6140374.4900000002</v>
      </c>
      <c r="F20" s="311">
        <v>10236625.590000005</v>
      </c>
      <c r="G20" s="311">
        <v>0</v>
      </c>
    </row>
    <row r="21" spans="1:7">
      <c r="A21" s="314">
        <v>14</v>
      </c>
      <c r="B21" s="315" t="s">
        <v>472</v>
      </c>
      <c r="C21" s="313"/>
      <c r="D21" s="313"/>
      <c r="E21" s="313"/>
      <c r="F21" s="313"/>
      <c r="G21" s="316">
        <f>SUM(G8,G11,G14,G17,G18)</f>
        <v>998611616.30350089</v>
      </c>
    </row>
    <row r="22" spans="1:7">
      <c r="A22" s="317"/>
      <c r="B22" s="334" t="s">
        <v>473</v>
      </c>
      <c r="C22" s="318"/>
      <c r="D22" s="319"/>
      <c r="E22" s="318"/>
      <c r="F22" s="318"/>
      <c r="G22" s="320"/>
    </row>
    <row r="23" spans="1:7">
      <c r="A23" s="309">
        <v>15</v>
      </c>
      <c r="B23" s="310" t="s">
        <v>322</v>
      </c>
      <c r="C23" s="321">
        <v>254045245.82389992</v>
      </c>
      <c r="D23" s="321">
        <v>88438800</v>
      </c>
      <c r="E23" s="321">
        <v>0</v>
      </c>
      <c r="F23" s="321">
        <v>2223429.98</v>
      </c>
      <c r="G23" s="321">
        <v>10380137.381694997</v>
      </c>
    </row>
    <row r="24" spans="1:7">
      <c r="A24" s="309">
        <v>16</v>
      </c>
      <c r="B24" s="310" t="s">
        <v>474</v>
      </c>
      <c r="C24" s="321">
        <v>194863.38</v>
      </c>
      <c r="D24" s="321">
        <v>157808162.68950063</v>
      </c>
      <c r="E24" s="321">
        <v>112653550.05000021</v>
      </c>
      <c r="F24" s="321">
        <v>713009665.68000233</v>
      </c>
      <c r="G24" s="321">
        <v>716722482.16284382</v>
      </c>
    </row>
    <row r="25" spans="1:7" ht="27.6">
      <c r="A25" s="309">
        <v>17</v>
      </c>
      <c r="B25" s="312" t="s">
        <v>475</v>
      </c>
      <c r="C25" s="321" t="s">
        <v>992</v>
      </c>
      <c r="D25" s="321">
        <v>0</v>
      </c>
      <c r="E25" s="321">
        <v>0</v>
      </c>
      <c r="F25" s="321">
        <v>0</v>
      </c>
      <c r="G25" s="321">
        <v>0</v>
      </c>
    </row>
    <row r="26" spans="1:7" ht="27.6">
      <c r="A26" s="309">
        <v>18</v>
      </c>
      <c r="B26" s="312" t="s">
        <v>476</v>
      </c>
      <c r="C26" s="321">
        <v>194863.38</v>
      </c>
      <c r="D26" s="321">
        <v>29897887.959999993</v>
      </c>
      <c r="E26" s="321">
        <v>499983.76</v>
      </c>
      <c r="F26" s="321">
        <v>80204.080000000016</v>
      </c>
      <c r="G26" s="321">
        <v>4844108.6609999994</v>
      </c>
    </row>
    <row r="27" spans="1:7">
      <c r="A27" s="309">
        <v>19</v>
      </c>
      <c r="B27" s="312" t="s">
        <v>477</v>
      </c>
      <c r="C27" s="321" t="s">
        <v>992</v>
      </c>
      <c r="D27" s="321">
        <v>99265551.530000612</v>
      </c>
      <c r="E27" s="321">
        <v>86151670.380000204</v>
      </c>
      <c r="F27" s="321">
        <v>518578268.56000179</v>
      </c>
      <c r="G27" s="321">
        <v>533500139.23100191</v>
      </c>
    </row>
    <row r="28" spans="1:7">
      <c r="A28" s="309">
        <v>20</v>
      </c>
      <c r="B28" s="322" t="s">
        <v>478</v>
      </c>
      <c r="C28" s="321">
        <v>0</v>
      </c>
      <c r="D28" s="321">
        <v>0</v>
      </c>
      <c r="E28" s="321">
        <v>0</v>
      </c>
      <c r="F28" s="321">
        <v>0</v>
      </c>
      <c r="G28" s="321">
        <v>0</v>
      </c>
    </row>
    <row r="29" spans="1:7">
      <c r="A29" s="309">
        <v>21</v>
      </c>
      <c r="B29" s="312" t="s">
        <v>479</v>
      </c>
      <c r="C29" s="321" t="s">
        <v>992</v>
      </c>
      <c r="D29" s="321">
        <v>26775830.910000011</v>
      </c>
      <c r="E29" s="321">
        <v>26051504.539999995</v>
      </c>
      <c r="F29" s="321">
        <v>171316888.47000054</v>
      </c>
      <c r="G29" s="321">
        <v>157889433.55659205</v>
      </c>
    </row>
    <row r="30" spans="1:7">
      <c r="A30" s="309">
        <v>22</v>
      </c>
      <c r="B30" s="322" t="s">
        <v>478</v>
      </c>
      <c r="C30" s="321">
        <v>0</v>
      </c>
      <c r="D30" s="321">
        <v>8847345.2730834782</v>
      </c>
      <c r="E30" s="321">
        <v>8339619.6168627879</v>
      </c>
      <c r="F30" s="321">
        <v>70717946.839541942</v>
      </c>
      <c r="G30" s="321">
        <v>54560147.890675396</v>
      </c>
    </row>
    <row r="31" spans="1:7" ht="27.6">
      <c r="A31" s="309">
        <v>23</v>
      </c>
      <c r="B31" s="312" t="s">
        <v>480</v>
      </c>
      <c r="C31" s="321" t="s">
        <v>992</v>
      </c>
      <c r="D31" s="321">
        <v>1868892.2895</v>
      </c>
      <c r="E31" s="321">
        <v>-49608.630000000005</v>
      </c>
      <c r="F31" s="321">
        <v>23034304.57</v>
      </c>
      <c r="G31" s="321">
        <v>20488800.714250002</v>
      </c>
    </row>
    <row r="32" spans="1:7">
      <c r="A32" s="309">
        <v>24</v>
      </c>
      <c r="B32" s="310" t="s">
        <v>481</v>
      </c>
      <c r="C32" s="321">
        <v>0</v>
      </c>
      <c r="D32" s="321">
        <v>0</v>
      </c>
      <c r="E32" s="321">
        <v>0</v>
      </c>
      <c r="F32" s="321">
        <v>0</v>
      </c>
      <c r="G32" s="321">
        <v>0</v>
      </c>
    </row>
    <row r="33" spans="1:7">
      <c r="A33" s="309">
        <v>25</v>
      </c>
      <c r="B33" s="310" t="s">
        <v>99</v>
      </c>
      <c r="C33" s="321">
        <v>45351563.136440679</v>
      </c>
      <c r="D33" s="321">
        <v>8187413.2499999972</v>
      </c>
      <c r="E33" s="321">
        <v>5118380.7599999933</v>
      </c>
      <c r="F33" s="321">
        <v>62399827.122286722</v>
      </c>
      <c r="G33" s="321">
        <v>114404287.2637274</v>
      </c>
    </row>
    <row r="34" spans="1:7">
      <c r="A34" s="309">
        <v>26</v>
      </c>
      <c r="B34" s="312" t="s">
        <v>482</v>
      </c>
      <c r="C34" s="321">
        <v>0</v>
      </c>
      <c r="D34" s="321">
        <v>0</v>
      </c>
      <c r="E34" s="321">
        <v>0</v>
      </c>
      <c r="F34" s="321">
        <v>0</v>
      </c>
      <c r="G34" s="321">
        <v>0</v>
      </c>
    </row>
    <row r="35" spans="1:7">
      <c r="A35" s="309">
        <v>27</v>
      </c>
      <c r="B35" s="312" t="s">
        <v>483</v>
      </c>
      <c r="C35" s="321">
        <v>45351563.136440679</v>
      </c>
      <c r="D35" s="321">
        <v>8187413.2499999972</v>
      </c>
      <c r="E35" s="321">
        <v>5118380.7599999933</v>
      </c>
      <c r="F35" s="321">
        <v>62399827.122286722</v>
      </c>
      <c r="G35" s="321">
        <v>114404287.2637274</v>
      </c>
    </row>
    <row r="36" spans="1:7">
      <c r="A36" s="309">
        <v>28</v>
      </c>
      <c r="B36" s="310" t="s">
        <v>484</v>
      </c>
      <c r="C36" s="321">
        <v>0</v>
      </c>
      <c r="D36" s="321">
        <v>26111327.088000003</v>
      </c>
      <c r="E36" s="321">
        <v>20347542.372000001</v>
      </c>
      <c r="F36" s="321">
        <v>32992979.143799976</v>
      </c>
      <c r="G36" s="321">
        <v>6807201.2078311145</v>
      </c>
    </row>
    <row r="37" spans="1:7">
      <c r="A37" s="314">
        <v>29</v>
      </c>
      <c r="B37" s="315" t="s">
        <v>485</v>
      </c>
      <c r="C37" s="313"/>
      <c r="D37" s="313"/>
      <c r="E37" s="313"/>
      <c r="F37" s="313"/>
      <c r="G37" s="316">
        <f>SUM(G23:G24,G32:G33,G36)</f>
        <v>848314108.01609743</v>
      </c>
    </row>
    <row r="38" spans="1:7">
      <c r="A38" s="305"/>
      <c r="B38" s="323"/>
      <c r="C38" s="324"/>
      <c r="D38" s="324"/>
      <c r="E38" s="324"/>
      <c r="F38" s="324"/>
      <c r="G38" s="325"/>
    </row>
    <row r="39" spans="1:7" ht="15" thickBot="1">
      <c r="A39" s="326">
        <v>30</v>
      </c>
      <c r="B39" s="327" t="s">
        <v>453</v>
      </c>
      <c r="C39" s="206"/>
      <c r="D39" s="190"/>
      <c r="E39" s="190"/>
      <c r="F39" s="328"/>
      <c r="G39" s="329">
        <f>IFERROR(G21/G37,0)</f>
        <v>1.1771720013461706</v>
      </c>
    </row>
    <row r="42" spans="1:7" ht="41.4">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X51"/>
  <sheetViews>
    <sheetView zoomScale="63" zoomScaleNormal="63" workbookViewId="0">
      <pane xSplit="1" ySplit="5" topLeftCell="B6" activePane="bottomRight" state="frozen"/>
      <selection activeCell="B23" sqref="B23:C23"/>
      <selection pane="topRight" activeCell="B23" sqref="B23:C23"/>
      <selection pane="bottomLeft" activeCell="B23" sqref="B23:C23"/>
      <selection pane="bottomRight" activeCell="S40" sqref="S40"/>
    </sheetView>
  </sheetViews>
  <sheetFormatPr defaultRowHeight="14.4"/>
  <cols>
    <col min="1" max="1" width="9.5546875" style="14" bestFit="1" customWidth="1"/>
    <col min="2" max="2" width="88.44140625" style="12" customWidth="1"/>
    <col min="3" max="3" width="14" style="12" bestFit="1" customWidth="1"/>
    <col min="4" max="4" width="13.6640625" style="1" bestFit="1" customWidth="1"/>
    <col min="5" max="6" width="13.5546875" style="1" bestFit="1" customWidth="1"/>
    <col min="7" max="7" width="12.6640625" style="1" customWidth="1"/>
    <col min="8" max="8" width="6.6640625" customWidth="1"/>
    <col min="9" max="9" width="14" bestFit="1" customWidth="1"/>
    <col min="10" max="12" width="13" bestFit="1" customWidth="1"/>
    <col min="13" max="13" width="6.6640625" customWidth="1"/>
    <col min="15" max="15" width="16.88671875" bestFit="1" customWidth="1"/>
  </cols>
  <sheetData>
    <row r="1" spans="1:12">
      <c r="A1" s="13" t="s">
        <v>108</v>
      </c>
      <c r="B1" s="274" t="str">
        <f>Info!C2</f>
        <v>ს.ს ტერა ბანკი</v>
      </c>
    </row>
    <row r="2" spans="1:12">
      <c r="A2" s="13" t="s">
        <v>109</v>
      </c>
      <c r="B2" s="586">
        <v>45016</v>
      </c>
    </row>
    <row r="3" spans="1:12" ht="15" thickBot="1">
      <c r="A3" s="13"/>
    </row>
    <row r="4" spans="1:12" ht="15" thickBot="1">
      <c r="A4" s="32" t="s">
        <v>252</v>
      </c>
      <c r="B4" s="137" t="s">
        <v>139</v>
      </c>
      <c r="C4" s="138"/>
      <c r="D4" s="592" t="s">
        <v>936</v>
      </c>
      <c r="E4" s="593"/>
      <c r="F4" s="593"/>
      <c r="G4" s="594"/>
      <c r="I4" s="595" t="s">
        <v>937</v>
      </c>
      <c r="J4" s="596"/>
      <c r="K4" s="596"/>
      <c r="L4" s="597"/>
    </row>
    <row r="5" spans="1:12">
      <c r="A5" s="174" t="s">
        <v>25</v>
      </c>
      <c r="B5" s="175"/>
      <c r="C5" s="287" t="str">
        <f>INT((MONTH($B$2))/3)&amp;"Q"&amp;"-"&amp;YEAR($B$2)</f>
        <v>1Q-2023</v>
      </c>
      <c r="D5" s="287" t="str">
        <f>IF(INT(MONTH($B$2))=3, "4"&amp;"Q"&amp;"-"&amp;YEAR($B$2)-1, IF(INT(MONTH($B$2))=6, "1"&amp;"Q"&amp;"-"&amp;YEAR($B$2), IF(INT(MONTH($B$2))=9, "2"&amp;"Q"&amp;"-"&amp;YEAR($B$2),IF(INT(MONTH($B$2))=12, "3"&amp;"Q"&amp;"-"&amp;YEAR($B$2), 0))))</f>
        <v>4Q-2022</v>
      </c>
      <c r="E5" s="287" t="str">
        <f>IF(INT(MONTH($B$2))=3, "3"&amp;"Q"&amp;"-"&amp;YEAR($B$2)-1, IF(INT(MONTH($B$2))=6, "4"&amp;"Q"&amp;"-"&amp;YEAR($B$2)-1, IF(INT(MONTH($B$2))=9, "1"&amp;"Q"&amp;"-"&amp;YEAR($B$2),IF(INT(MONTH($B$2))=12, "2"&amp;"Q"&amp;"-"&amp;YEAR($B$2), 0))))</f>
        <v>3Q-2022</v>
      </c>
      <c r="F5" s="287" t="str">
        <f>IF(INT(MONTH($B$2))=3, "2"&amp;"Q"&amp;"-"&amp;YEAR($B$2)-1, IF(INT(MONTH($B$2))=6, "3"&amp;"Q"&amp;"-"&amp;YEAR($B$2)-1, IF(INT(MONTH($B$2))=9, "4"&amp;"Q"&amp;"-"&amp;YEAR($B$2)-1,IF(INT(MONTH($B$2))=12, "1"&amp;"Q"&amp;"-"&amp;YEAR($B$2), 0))))</f>
        <v>2Q-2022</v>
      </c>
      <c r="G5" s="288" t="str">
        <f>IF(INT(MONTH($B$2))=3, "1"&amp;"Q"&amp;"-"&amp;YEAR($B$2)-1, IF(INT(MONTH($B$2))=6, "2"&amp;"Q"&amp;"-"&amp;YEAR($B$2)-1, IF(INT(MONTH($B$2))=9, "3"&amp;"Q"&amp;"-"&amp;YEAR($B$2)-1,IF(INT(MONTH($B$2))=12, "4"&amp;"Q"&amp;"-"&amp;YEAR($B$2)-1, 0))))</f>
        <v>1Q-2022</v>
      </c>
      <c r="I5" s="557" t="str">
        <f>D5</f>
        <v>4Q-2022</v>
      </c>
      <c r="J5" s="287" t="str">
        <f t="shared" ref="J5:L5" si="0">E5</f>
        <v>3Q-2022</v>
      </c>
      <c r="K5" s="287" t="str">
        <f t="shared" si="0"/>
        <v>2Q-2022</v>
      </c>
      <c r="L5" s="288" t="str">
        <f t="shared" si="0"/>
        <v>1Q-2022</v>
      </c>
    </row>
    <row r="6" spans="1:12">
      <c r="A6" s="289"/>
      <c r="B6" s="290" t="s">
        <v>106</v>
      </c>
      <c r="C6" s="176"/>
      <c r="D6" s="176"/>
      <c r="E6" s="176"/>
      <c r="F6" s="176"/>
      <c r="G6" s="177"/>
      <c r="I6" s="558"/>
      <c r="J6" s="176"/>
      <c r="K6" s="176"/>
      <c r="L6" s="177"/>
    </row>
    <row r="7" spans="1:12">
      <c r="A7" s="289"/>
      <c r="B7" s="291" t="s">
        <v>110</v>
      </c>
      <c r="C7" s="176"/>
      <c r="D7" s="176"/>
      <c r="E7" s="176"/>
      <c r="F7" s="176"/>
      <c r="G7" s="177"/>
      <c r="I7" s="558"/>
      <c r="J7" s="176"/>
      <c r="K7" s="176"/>
      <c r="L7" s="177"/>
    </row>
    <row r="8" spans="1:12">
      <c r="A8" s="278">
        <v>1</v>
      </c>
      <c r="B8" s="279" t="s">
        <v>22</v>
      </c>
      <c r="C8" s="292">
        <v>203320753</v>
      </c>
      <c r="D8" s="292">
        <v>195947005</v>
      </c>
      <c r="E8" s="292">
        <v>191576687</v>
      </c>
      <c r="F8" s="292">
        <v>182244748</v>
      </c>
      <c r="G8" s="292">
        <v>172816070</v>
      </c>
      <c r="I8" s="559">
        <v>158975772.0999999</v>
      </c>
      <c r="J8" s="559">
        <v>157032910.49999994</v>
      </c>
      <c r="K8" s="559">
        <v>147181488.98999986</v>
      </c>
      <c r="L8" s="559">
        <v>140360990.93000007</v>
      </c>
    </row>
    <row r="9" spans="1:12">
      <c r="A9" s="278">
        <v>2</v>
      </c>
      <c r="B9" s="279" t="s">
        <v>86</v>
      </c>
      <c r="C9" s="292">
        <v>219963353</v>
      </c>
      <c r="D9" s="292">
        <v>213510005</v>
      </c>
      <c r="E9" s="292">
        <v>191576687</v>
      </c>
      <c r="F9" s="292">
        <v>182244748</v>
      </c>
      <c r="G9" s="292">
        <v>172816070</v>
      </c>
      <c r="I9" s="559">
        <v>176538772.0999999</v>
      </c>
      <c r="J9" s="559">
        <v>157032910.49999994</v>
      </c>
      <c r="K9" s="559">
        <v>147181488.98999986</v>
      </c>
      <c r="L9" s="559">
        <v>140360990.93000007</v>
      </c>
    </row>
    <row r="10" spans="1:12">
      <c r="A10" s="278">
        <v>3</v>
      </c>
      <c r="B10" s="279" t="s">
        <v>85</v>
      </c>
      <c r="C10" s="292">
        <v>251722453.05000001</v>
      </c>
      <c r="D10" s="292">
        <v>248013599.03999999</v>
      </c>
      <c r="E10" s="292">
        <v>227653127</v>
      </c>
      <c r="F10" s="292">
        <v>223054627.55000001</v>
      </c>
      <c r="G10" s="292">
        <v>221037443.77000001</v>
      </c>
      <c r="I10" s="559">
        <v>224948225.08418214</v>
      </c>
      <c r="J10" s="559">
        <v>206456474.60208443</v>
      </c>
      <c r="K10" s="559">
        <v>201106410.27410448</v>
      </c>
      <c r="L10" s="559">
        <v>201487619.53327212</v>
      </c>
    </row>
    <row r="11" spans="1:12">
      <c r="A11" s="278">
        <v>4</v>
      </c>
      <c r="B11" s="279" t="s">
        <v>445</v>
      </c>
      <c r="C11" s="292">
        <v>148284447.27105737</v>
      </c>
      <c r="D11" s="292">
        <v>147680541.80124769</v>
      </c>
      <c r="E11" s="292">
        <v>104212988.68897288</v>
      </c>
      <c r="F11" s="292">
        <v>98323213.475536197</v>
      </c>
      <c r="G11" s="292">
        <v>96825816.495366529</v>
      </c>
      <c r="I11" s="559">
        <v>88050858.94691579</v>
      </c>
      <c r="J11" s="559">
        <v>77846813.833223715</v>
      </c>
      <c r="K11" s="559">
        <v>77464129.769991755</v>
      </c>
      <c r="L11" s="559">
        <v>77085616.011116952</v>
      </c>
    </row>
    <row r="12" spans="1:12">
      <c r="A12" s="278">
        <v>5</v>
      </c>
      <c r="B12" s="279" t="s">
        <v>446</v>
      </c>
      <c r="C12" s="292">
        <v>177192099.52180168</v>
      </c>
      <c r="D12" s="292">
        <v>176651569.99664143</v>
      </c>
      <c r="E12" s="292">
        <v>130564920.95078498</v>
      </c>
      <c r="F12" s="292">
        <v>124411657.12930471</v>
      </c>
      <c r="G12" s="292">
        <v>120534236.19943868</v>
      </c>
      <c r="I12" s="559">
        <v>117477454.77787572</v>
      </c>
      <c r="J12" s="559">
        <v>103826103.87302049</v>
      </c>
      <c r="K12" s="559">
        <v>103317324.97125384</v>
      </c>
      <c r="L12" s="559">
        <v>102814354.3737711</v>
      </c>
    </row>
    <row r="13" spans="1:12">
      <c r="A13" s="278">
        <v>6</v>
      </c>
      <c r="B13" s="279" t="s">
        <v>447</v>
      </c>
      <c r="C13" s="292">
        <v>215545002.18904534</v>
      </c>
      <c r="D13" s="292">
        <v>223670846.47419217</v>
      </c>
      <c r="E13" s="292">
        <v>174435205.73728317</v>
      </c>
      <c r="F13" s="292">
        <v>167717835.12406361</v>
      </c>
      <c r="G13" s="292">
        <v>171980389.56807634</v>
      </c>
      <c r="I13" s="559">
        <v>165312649.29438362</v>
      </c>
      <c r="J13" s="559">
        <v>147017068.8142595</v>
      </c>
      <c r="K13" s="559">
        <v>146365031.30004895</v>
      </c>
      <c r="L13" s="559">
        <v>145652618.20997047</v>
      </c>
    </row>
    <row r="14" spans="1:12">
      <c r="A14" s="289"/>
      <c r="B14" s="290" t="s">
        <v>449</v>
      </c>
      <c r="C14" s="176"/>
      <c r="D14" s="176"/>
      <c r="E14" s="176"/>
      <c r="F14" s="176"/>
      <c r="G14" s="177"/>
      <c r="I14" s="558"/>
      <c r="J14" s="176"/>
      <c r="K14" s="176"/>
      <c r="L14" s="177"/>
    </row>
    <row r="15" spans="1:12" ht="21.9" customHeight="1">
      <c r="A15" s="278">
        <v>7</v>
      </c>
      <c r="B15" s="279" t="s">
        <v>448</v>
      </c>
      <c r="C15" s="293">
        <v>1202768881.8040941</v>
      </c>
      <c r="D15" s="293">
        <v>1212966342.928669</v>
      </c>
      <c r="E15" s="293">
        <v>1203246145.0536947</v>
      </c>
      <c r="F15" s="293">
        <v>1190248954.006171</v>
      </c>
      <c r="G15" s="293">
        <v>1173118037.7433171</v>
      </c>
      <c r="I15" s="559">
        <v>1237994750.9820781</v>
      </c>
      <c r="J15" s="559">
        <v>1187501524.3305099</v>
      </c>
      <c r="K15" s="559">
        <v>1172205723.6921189</v>
      </c>
      <c r="L15" s="559">
        <v>1159483107.9255137</v>
      </c>
    </row>
    <row r="16" spans="1:12">
      <c r="A16" s="289"/>
      <c r="B16" s="290" t="s">
        <v>452</v>
      </c>
      <c r="C16" s="176"/>
      <c r="D16" s="176"/>
      <c r="E16" s="176"/>
      <c r="F16" s="176"/>
      <c r="G16" s="177"/>
      <c r="I16" s="558"/>
      <c r="J16" s="176"/>
      <c r="K16" s="176"/>
      <c r="L16" s="177"/>
    </row>
    <row r="17" spans="1:24">
      <c r="A17" s="278"/>
      <c r="B17" s="291" t="s">
        <v>435</v>
      </c>
      <c r="C17" s="176"/>
      <c r="D17" s="176"/>
      <c r="E17" s="176"/>
      <c r="F17" s="176"/>
      <c r="G17" s="177"/>
      <c r="I17" s="558"/>
      <c r="J17" s="176"/>
      <c r="K17" s="176"/>
      <c r="L17" s="177"/>
    </row>
    <row r="18" spans="1:24">
      <c r="A18" s="278">
        <v>8</v>
      </c>
      <c r="B18" s="279" t="s">
        <v>443</v>
      </c>
      <c r="C18" s="299">
        <v>0.16904390866433863</v>
      </c>
      <c r="D18" s="299">
        <v>0.1615436455779079</v>
      </c>
      <c r="E18" s="299">
        <v>0.1592797169084092</v>
      </c>
      <c r="F18" s="299">
        <v>0.15152100354196216</v>
      </c>
      <c r="G18" s="299">
        <v>0.14368185992705798</v>
      </c>
      <c r="I18" s="560">
        <v>0.12841393065187667</v>
      </c>
      <c r="J18" s="560">
        <v>0.13223807067408358</v>
      </c>
      <c r="K18" s="560">
        <v>0.12555943552844931</v>
      </c>
      <c r="L18" s="560">
        <v>0.12105479585737698</v>
      </c>
      <c r="O18" s="589"/>
      <c r="P18" s="589"/>
      <c r="Q18" s="589"/>
      <c r="R18" s="589"/>
      <c r="S18" s="589"/>
      <c r="T18" s="589"/>
      <c r="U18" s="589"/>
      <c r="V18" s="589"/>
      <c r="W18" s="589"/>
      <c r="X18" s="589"/>
    </row>
    <row r="19" spans="1:24" ht="15" customHeight="1">
      <c r="A19" s="278">
        <v>9</v>
      </c>
      <c r="B19" s="279" t="s">
        <v>442</v>
      </c>
      <c r="C19" s="299">
        <v>0.18288081469988299</v>
      </c>
      <c r="D19" s="299">
        <v>0.17602302507791504</v>
      </c>
      <c r="E19" s="299">
        <v>0.1592797169084092</v>
      </c>
      <c r="F19" s="299">
        <v>0.15152100354196216</v>
      </c>
      <c r="G19" s="299">
        <v>0.14368185992705798</v>
      </c>
      <c r="I19" s="560">
        <v>0.14260058207836099</v>
      </c>
      <c r="J19" s="560">
        <v>0.13223807067408358</v>
      </c>
      <c r="K19" s="560">
        <v>0.12555943552844931</v>
      </c>
      <c r="L19" s="560">
        <v>0.12105479585737698</v>
      </c>
      <c r="O19" s="589"/>
      <c r="P19" s="589"/>
      <c r="Q19" s="589"/>
      <c r="R19" s="589"/>
      <c r="S19" s="589"/>
      <c r="T19" s="589"/>
      <c r="U19" s="589"/>
      <c r="V19" s="589"/>
      <c r="W19" s="589"/>
      <c r="X19" s="589"/>
    </row>
    <row r="20" spans="1:24">
      <c r="A20" s="278">
        <v>10</v>
      </c>
      <c r="B20" s="279" t="s">
        <v>444</v>
      </c>
      <c r="C20" s="299">
        <v>0.20928580449506537</v>
      </c>
      <c r="D20" s="299">
        <v>0.20446865693006697</v>
      </c>
      <c r="E20" s="299">
        <v>0.18927420757554977</v>
      </c>
      <c r="F20" s="299">
        <v>0.18545094649890598</v>
      </c>
      <c r="G20" s="299">
        <v>0.18377382979717161</v>
      </c>
      <c r="I20" s="560">
        <v>0.18170369858655291</v>
      </c>
      <c r="J20" s="560">
        <v>0.17385786070336251</v>
      </c>
      <c r="K20" s="560">
        <v>0.17156238551768521</v>
      </c>
      <c r="L20" s="560">
        <v>0.1737736566889389</v>
      </c>
      <c r="O20" s="589"/>
      <c r="P20" s="589"/>
      <c r="Q20" s="589"/>
      <c r="R20" s="589"/>
      <c r="S20" s="589"/>
      <c r="T20" s="589"/>
      <c r="U20" s="589"/>
      <c r="V20" s="589"/>
      <c r="W20" s="589"/>
      <c r="X20" s="589"/>
    </row>
    <row r="21" spans="1:24">
      <c r="A21" s="278">
        <v>11</v>
      </c>
      <c r="B21" s="279" t="s">
        <v>445</v>
      </c>
      <c r="C21" s="299">
        <v>0.12735414433398271</v>
      </c>
      <c r="D21" s="299">
        <v>0.12175155779234374</v>
      </c>
      <c r="E21" s="299">
        <v>8.6644234204545201E-2</v>
      </c>
      <c r="F21" s="299">
        <v>8.1747387185521644E-2</v>
      </c>
      <c r="G21" s="299">
        <v>8.0502428987132238E-2</v>
      </c>
      <c r="I21" s="560">
        <v>7.1123774052407482E-2</v>
      </c>
      <c r="J21" s="560">
        <v>6.5555127499404453E-2</v>
      </c>
      <c r="K21" s="560">
        <v>6.6084073984898739E-2</v>
      </c>
      <c r="L21" s="560">
        <v>6.6482741735698486E-2</v>
      </c>
      <c r="O21" s="589"/>
      <c r="P21" s="589"/>
      <c r="Q21" s="589"/>
      <c r="R21" s="589"/>
      <c r="S21" s="589"/>
      <c r="T21" s="589"/>
      <c r="U21" s="589"/>
      <c r="V21" s="589"/>
      <c r="W21" s="589"/>
      <c r="X21" s="589"/>
    </row>
    <row r="22" spans="1:24">
      <c r="A22" s="278">
        <v>12</v>
      </c>
      <c r="B22" s="279" t="s">
        <v>446</v>
      </c>
      <c r="C22" s="299">
        <v>0.15280084567955754</v>
      </c>
      <c r="D22" s="299">
        <v>0.14563600303213836</v>
      </c>
      <c r="E22" s="299">
        <v>0.10855362399710909</v>
      </c>
      <c r="F22" s="299">
        <v>0.10343770861671558</v>
      </c>
      <c r="G22" s="299">
        <v>0.1002139629840134</v>
      </c>
      <c r="I22" s="560">
        <v>9.4893338347907419E-2</v>
      </c>
      <c r="J22" s="560">
        <v>8.7432396292337899E-2</v>
      </c>
      <c r="K22" s="560">
        <v>8.8139242867568746E-2</v>
      </c>
      <c r="L22" s="560">
        <v>8.8672576315252355E-2</v>
      </c>
      <c r="O22" s="589"/>
      <c r="P22" s="589"/>
      <c r="Q22" s="589"/>
      <c r="R22" s="589"/>
      <c r="S22" s="589"/>
      <c r="T22" s="589"/>
      <c r="U22" s="589"/>
      <c r="V22" s="589"/>
      <c r="W22" s="589"/>
      <c r="X22" s="589"/>
    </row>
    <row r="23" spans="1:24">
      <c r="A23" s="278">
        <v>13</v>
      </c>
      <c r="B23" s="279" t="s">
        <v>447</v>
      </c>
      <c r="C23" s="299">
        <v>0.18654650534478764</v>
      </c>
      <c r="D23" s="299">
        <v>0.18439987867606117</v>
      </c>
      <c r="E23" s="299">
        <v>0.14502803354509716</v>
      </c>
      <c r="F23" s="299">
        <v>0.1394431113585971</v>
      </c>
      <c r="G23" s="299">
        <v>0.14298706274318823</v>
      </c>
      <c r="I23" s="560">
        <v>0.13353259306087056</v>
      </c>
      <c r="J23" s="560">
        <v>0.12380368850233253</v>
      </c>
      <c r="K23" s="560">
        <v>0.1248629215348311</v>
      </c>
      <c r="L23" s="560">
        <v>0.1256185771180095</v>
      </c>
      <c r="O23" s="589"/>
      <c r="P23" s="589"/>
      <c r="Q23" s="589"/>
      <c r="R23" s="589"/>
      <c r="S23" s="589"/>
      <c r="T23" s="589"/>
      <c r="U23" s="589"/>
      <c r="V23" s="589"/>
      <c r="W23" s="589"/>
      <c r="X23" s="589"/>
    </row>
    <row r="24" spans="1:24">
      <c r="A24" s="289"/>
      <c r="B24" s="290" t="s">
        <v>6</v>
      </c>
      <c r="C24" s="176"/>
      <c r="D24" s="176"/>
      <c r="E24" s="176"/>
      <c r="F24" s="176"/>
      <c r="G24" s="177"/>
      <c r="I24" s="558"/>
      <c r="J24" s="176"/>
      <c r="K24" s="176"/>
      <c r="L24" s="177"/>
      <c r="O24" s="589"/>
      <c r="P24" s="589"/>
      <c r="Q24" s="589"/>
      <c r="R24" s="589"/>
      <c r="S24" s="589"/>
      <c r="T24" s="589"/>
      <c r="U24" s="589"/>
      <c r="V24" s="589"/>
      <c r="W24" s="589"/>
      <c r="X24" s="589"/>
    </row>
    <row r="25" spans="1:24" ht="15" customHeight="1">
      <c r="A25" s="294">
        <v>14</v>
      </c>
      <c r="B25" s="295" t="s">
        <v>7</v>
      </c>
      <c r="C25" s="299">
        <v>0.10008739898038196</v>
      </c>
      <c r="D25" s="299">
        <v>9.4240564415353986E-2</v>
      </c>
      <c r="E25" s="299">
        <v>9.3403919263166393E-2</v>
      </c>
      <c r="F25" s="299">
        <v>8.9466148327518591E-2</v>
      </c>
      <c r="G25" s="299">
        <v>8.4346179365747842E-2</v>
      </c>
      <c r="I25" s="560">
        <v>9.5616438891839739E-2</v>
      </c>
      <c r="J25" s="560">
        <v>9.3724526924680057E-2</v>
      </c>
      <c r="K25" s="560">
        <v>9.0969951291550111E-2</v>
      </c>
      <c r="L25" s="560">
        <v>8.7629368918025183E-2</v>
      </c>
      <c r="O25" s="589"/>
      <c r="P25" s="589"/>
      <c r="Q25" s="589"/>
      <c r="R25" s="589"/>
      <c r="S25" s="589"/>
      <c r="T25" s="589"/>
      <c r="U25" s="589"/>
      <c r="V25" s="589"/>
      <c r="W25" s="589"/>
      <c r="X25" s="589"/>
    </row>
    <row r="26" spans="1:24">
      <c r="A26" s="294">
        <v>15</v>
      </c>
      <c r="B26" s="295" t="s">
        <v>8</v>
      </c>
      <c r="C26" s="299">
        <v>5.4492376809453111E-2</v>
      </c>
      <c r="D26" s="299">
        <v>5.1747584817279611E-2</v>
      </c>
      <c r="E26" s="299">
        <v>5.0671786849231681E-2</v>
      </c>
      <c r="F26" s="299">
        <v>4.8666637669898906E-2</v>
      </c>
      <c r="G26" s="299">
        <v>4.5975461440840582E-2</v>
      </c>
      <c r="I26" s="560">
        <v>5.219034602683334E-2</v>
      </c>
      <c r="J26" s="560">
        <v>5.1123237207583029E-2</v>
      </c>
      <c r="K26" s="560">
        <v>4.9009852396435405E-2</v>
      </c>
      <c r="L26" s="560">
        <v>4.6258252485603363E-2</v>
      </c>
      <c r="O26" s="589"/>
      <c r="P26" s="589"/>
      <c r="Q26" s="589"/>
      <c r="R26" s="589"/>
      <c r="S26" s="589"/>
      <c r="T26" s="589"/>
      <c r="U26" s="589"/>
      <c r="V26" s="589"/>
      <c r="W26" s="589"/>
      <c r="X26" s="589"/>
    </row>
    <row r="27" spans="1:24">
      <c r="A27" s="294">
        <v>16</v>
      </c>
      <c r="B27" s="295" t="s">
        <v>9</v>
      </c>
      <c r="C27" s="299">
        <v>2.2606916291113506E-2</v>
      </c>
      <c r="D27" s="299">
        <v>2.700554436561722E-2</v>
      </c>
      <c r="E27" s="299">
        <v>3.2443815317666096E-2</v>
      </c>
      <c r="F27" s="299">
        <v>2.6440441253158302E-2</v>
      </c>
      <c r="G27" s="299">
        <v>2.4204693178542642E-2</v>
      </c>
      <c r="I27" s="560">
        <v>2.4331279544183151E-2</v>
      </c>
      <c r="J27" s="560">
        <v>3.3140747738103993E-2</v>
      </c>
      <c r="K27" s="560">
        <v>3.0651050792935543E-2</v>
      </c>
      <c r="L27" s="560">
        <v>3.1613178582611791E-2</v>
      </c>
      <c r="O27" s="589"/>
      <c r="P27" s="589"/>
      <c r="Q27" s="589"/>
      <c r="R27" s="589"/>
      <c r="S27" s="589"/>
      <c r="T27" s="589"/>
      <c r="U27" s="589"/>
      <c r="V27" s="589"/>
      <c r="W27" s="589"/>
      <c r="X27" s="589"/>
    </row>
    <row r="28" spans="1:24">
      <c r="A28" s="294">
        <v>17</v>
      </c>
      <c r="B28" s="295" t="s">
        <v>140</v>
      </c>
      <c r="C28" s="299">
        <v>4.5595022170928853E-2</v>
      </c>
      <c r="D28" s="299">
        <v>4.2492979598074375E-2</v>
      </c>
      <c r="E28" s="299">
        <v>4.2732132413934712E-2</v>
      </c>
      <c r="F28" s="299">
        <v>4.0799510657619685E-2</v>
      </c>
      <c r="G28" s="299">
        <v>3.8370717924907261E-2</v>
      </c>
      <c r="I28" s="560">
        <v>4.3426092865006392E-2</v>
      </c>
      <c r="J28" s="560">
        <v>4.2601289717097014E-2</v>
      </c>
      <c r="K28" s="560">
        <v>4.1960098895114713E-2</v>
      </c>
      <c r="L28" s="560">
        <v>4.1371116432421827E-2</v>
      </c>
      <c r="O28" s="589"/>
      <c r="P28" s="589"/>
      <c r="Q28" s="589"/>
      <c r="R28" s="589"/>
      <c r="S28" s="589"/>
      <c r="T28" s="589"/>
      <c r="U28" s="589"/>
      <c r="V28" s="589"/>
      <c r="W28" s="589"/>
      <c r="X28" s="589"/>
    </row>
    <row r="29" spans="1:24">
      <c r="A29" s="294">
        <v>18</v>
      </c>
      <c r="B29" s="295" t="s">
        <v>10</v>
      </c>
      <c r="C29" s="299">
        <v>2.2536996261782731E-2</v>
      </c>
      <c r="D29" s="299">
        <v>1.9673079795157214E-2</v>
      </c>
      <c r="E29" s="299">
        <v>2.1891424727226716E-2</v>
      </c>
      <c r="F29" s="299">
        <v>1.9788882670129224E-2</v>
      </c>
      <c r="G29" s="299">
        <v>8.9832688608479407E-3</v>
      </c>
      <c r="I29" s="560">
        <v>1.9817949761680779E-2</v>
      </c>
      <c r="J29" s="560">
        <v>2.4303520684334643E-2</v>
      </c>
      <c r="K29" s="560">
        <v>2.2405068460032141E-2</v>
      </c>
      <c r="L29" s="560">
        <v>2.359717230241799E-2</v>
      </c>
      <c r="O29" s="589"/>
      <c r="P29" s="589"/>
      <c r="Q29" s="589"/>
      <c r="R29" s="589"/>
      <c r="S29" s="589"/>
      <c r="T29" s="589"/>
      <c r="U29" s="589"/>
      <c r="V29" s="589"/>
      <c r="W29" s="589"/>
      <c r="X29" s="589"/>
    </row>
    <row r="30" spans="1:24">
      <c r="A30" s="294">
        <v>19</v>
      </c>
      <c r="B30" s="295" t="s">
        <v>11</v>
      </c>
      <c r="C30" s="299">
        <v>0.15112207695044377</v>
      </c>
      <c r="D30" s="299">
        <v>0.13722091627669303</v>
      </c>
      <c r="E30" s="299">
        <v>0.15356060795741178</v>
      </c>
      <c r="F30" s="299">
        <v>0.13985885964506922</v>
      </c>
      <c r="G30" s="299">
        <v>6.3798962726427891E-2</v>
      </c>
      <c r="I30" s="560">
        <v>0.16231361852008133</v>
      </c>
      <c r="J30" s="560">
        <v>0.20058676582669954</v>
      </c>
      <c r="K30" s="560">
        <v>0.18734699703910487</v>
      </c>
      <c r="L30" s="560">
        <v>0.19948786315211625</v>
      </c>
      <c r="O30" s="589"/>
      <c r="P30" s="589"/>
      <c r="Q30" s="589"/>
      <c r="R30" s="589"/>
      <c r="S30" s="589"/>
      <c r="T30" s="589"/>
      <c r="U30" s="589"/>
      <c r="V30" s="589"/>
      <c r="W30" s="589"/>
      <c r="X30" s="589"/>
    </row>
    <row r="31" spans="1:24">
      <c r="A31" s="289"/>
      <c r="B31" s="290" t="s">
        <v>12</v>
      </c>
      <c r="C31" s="176"/>
      <c r="D31" s="176"/>
      <c r="E31" s="176"/>
      <c r="F31" s="176"/>
      <c r="G31" s="177"/>
      <c r="I31" s="558"/>
      <c r="J31" s="176"/>
      <c r="K31" s="176"/>
      <c r="L31" s="177"/>
      <c r="O31" s="589"/>
      <c r="P31" s="589"/>
      <c r="Q31" s="589"/>
      <c r="R31" s="589"/>
      <c r="S31" s="589"/>
      <c r="T31" s="589"/>
      <c r="U31" s="589"/>
      <c r="V31" s="589"/>
      <c r="W31" s="589"/>
      <c r="X31" s="589"/>
    </row>
    <row r="32" spans="1:24">
      <c r="A32" s="294">
        <v>20</v>
      </c>
      <c r="B32" s="295" t="s">
        <v>13</v>
      </c>
      <c r="C32" s="299">
        <v>3.9412190969469449E-2</v>
      </c>
      <c r="D32" s="299">
        <v>4.0940982893507581E-2</v>
      </c>
      <c r="E32" s="299">
        <v>3.9498173257889221E-2</v>
      </c>
      <c r="F32" s="299">
        <v>4.0697793620927909E-2</v>
      </c>
      <c r="G32" s="299">
        <v>4.1459464482053371E-2</v>
      </c>
      <c r="I32" s="560">
        <v>3.8167754177414831E-2</v>
      </c>
      <c r="J32" s="560">
        <v>4.5268914880447278E-2</v>
      </c>
      <c r="K32" s="560">
        <v>5.2621833045376321E-2</v>
      </c>
      <c r="L32" s="560">
        <v>5.7773456518902901E-2</v>
      </c>
      <c r="O32" s="589"/>
      <c r="P32" s="589"/>
      <c r="Q32" s="589"/>
      <c r="R32" s="589"/>
      <c r="S32" s="589"/>
      <c r="T32" s="589"/>
      <c r="U32" s="589"/>
      <c r="V32" s="589"/>
      <c r="W32" s="589"/>
      <c r="X32" s="589"/>
    </row>
    <row r="33" spans="1:24" ht="15" customHeight="1">
      <c r="A33" s="294">
        <v>21</v>
      </c>
      <c r="B33" s="295" t="s">
        <v>958</v>
      </c>
      <c r="C33" s="299">
        <v>2.5583292100362608E-2</v>
      </c>
      <c r="D33" s="299">
        <v>2.7425641985481062E-2</v>
      </c>
      <c r="E33" s="299">
        <v>2.9160885672538425E-2</v>
      </c>
      <c r="F33" s="299">
        <v>3.084978422338823E-2</v>
      </c>
      <c r="G33" s="299">
        <v>3.5957936781130399E-2</v>
      </c>
      <c r="I33" s="560">
        <v>4.1806064070703405E-2</v>
      </c>
      <c r="J33" s="560">
        <v>4.2669463676755059E-2</v>
      </c>
      <c r="K33" s="560">
        <v>4.5680692422519355E-2</v>
      </c>
      <c r="L33" s="560">
        <v>4.9058974879818619E-2</v>
      </c>
      <c r="O33" s="589"/>
      <c r="P33" s="589"/>
      <c r="Q33" s="589"/>
      <c r="R33" s="589"/>
      <c r="S33" s="589"/>
      <c r="T33" s="589"/>
      <c r="U33" s="589"/>
      <c r="V33" s="589"/>
      <c r="W33" s="589"/>
      <c r="X33" s="589"/>
    </row>
    <row r="34" spans="1:24">
      <c r="A34" s="294">
        <v>22</v>
      </c>
      <c r="B34" s="295" t="s">
        <v>14</v>
      </c>
      <c r="C34" s="299">
        <v>0.47925740122645438</v>
      </c>
      <c r="D34" s="299">
        <v>0.48255987503221071</v>
      </c>
      <c r="E34" s="299">
        <v>0.47406484874942378</v>
      </c>
      <c r="F34" s="299">
        <v>0.50443399984614412</v>
      </c>
      <c r="G34" s="299">
        <v>0.53448490250299119</v>
      </c>
      <c r="I34" s="560">
        <v>0.48334633251575715</v>
      </c>
      <c r="J34" s="560">
        <v>0.47630760937316696</v>
      </c>
      <c r="K34" s="560">
        <v>0.50662487402461864</v>
      </c>
      <c r="L34" s="560">
        <v>0.53697496059372707</v>
      </c>
      <c r="O34" s="589"/>
      <c r="P34" s="589"/>
      <c r="Q34" s="589"/>
      <c r="R34" s="589"/>
      <c r="S34" s="589"/>
      <c r="T34" s="589"/>
      <c r="U34" s="589"/>
      <c r="V34" s="589"/>
      <c r="W34" s="589"/>
      <c r="X34" s="589"/>
    </row>
    <row r="35" spans="1:24" ht="15" customHeight="1">
      <c r="A35" s="294">
        <v>23</v>
      </c>
      <c r="B35" s="295" t="s">
        <v>15</v>
      </c>
      <c r="C35" s="299">
        <v>0.44269927634910872</v>
      </c>
      <c r="D35" s="299">
        <v>0.46267351613005275</v>
      </c>
      <c r="E35" s="299">
        <v>0.44046881651207476</v>
      </c>
      <c r="F35" s="299">
        <v>0.50016228649133609</v>
      </c>
      <c r="G35" s="299">
        <v>0.5343823657302923</v>
      </c>
      <c r="I35" s="560">
        <v>0.46561213654837597</v>
      </c>
      <c r="J35" s="560">
        <v>0.44540567373718637</v>
      </c>
      <c r="K35" s="560">
        <v>0.46043628209534926</v>
      </c>
      <c r="L35" s="560">
        <v>0.49414954060062338</v>
      </c>
      <c r="O35" s="589"/>
      <c r="P35" s="589"/>
      <c r="Q35" s="589"/>
      <c r="R35" s="589"/>
      <c r="S35" s="589"/>
      <c r="T35" s="589"/>
      <c r="U35" s="589"/>
      <c r="V35" s="589"/>
      <c r="W35" s="589"/>
      <c r="X35" s="589"/>
    </row>
    <row r="36" spans="1:24">
      <c r="A36" s="294">
        <v>24</v>
      </c>
      <c r="B36" s="295" t="s">
        <v>16</v>
      </c>
      <c r="C36" s="299">
        <v>5.3883708471691438E-3</v>
      </c>
      <c r="D36" s="299">
        <v>0.10147772442143688</v>
      </c>
      <c r="E36" s="299">
        <v>8.4945531941681862E-2</v>
      </c>
      <c r="F36" s="299">
        <v>7.2625876919772292E-2</v>
      </c>
      <c r="G36" s="299">
        <v>2.5954632567517955E-2</v>
      </c>
      <c r="I36" s="560">
        <v>0.10424305752955217</v>
      </c>
      <c r="J36" s="560">
        <v>8.563257307344857E-2</v>
      </c>
      <c r="K36" s="560">
        <v>7.4136694044292101E-2</v>
      </c>
      <c r="L36" s="560">
        <v>2.9696467801209134E-2</v>
      </c>
      <c r="O36" s="589"/>
      <c r="P36" s="589"/>
      <c r="Q36" s="589"/>
      <c r="R36" s="589"/>
      <c r="S36" s="589"/>
      <c r="T36" s="589"/>
      <c r="U36" s="589"/>
      <c r="V36" s="589"/>
      <c r="W36" s="589"/>
      <c r="X36" s="589"/>
    </row>
    <row r="37" spans="1:24" ht="15" customHeight="1">
      <c r="A37" s="289"/>
      <c r="B37" s="290" t="s">
        <v>17</v>
      </c>
      <c r="C37" s="176"/>
      <c r="D37" s="176"/>
      <c r="E37" s="176"/>
      <c r="F37" s="176"/>
      <c r="G37" s="177"/>
      <c r="I37" s="558"/>
      <c r="J37" s="176"/>
      <c r="K37" s="176"/>
      <c r="L37" s="177"/>
      <c r="O37" s="589"/>
      <c r="P37" s="589"/>
      <c r="Q37" s="589"/>
      <c r="R37" s="589"/>
      <c r="S37" s="589"/>
      <c r="T37" s="589"/>
      <c r="U37" s="589"/>
      <c r="V37" s="589"/>
      <c r="W37" s="589"/>
      <c r="X37" s="589"/>
    </row>
    <row r="38" spans="1:24" ht="15" customHeight="1">
      <c r="A38" s="294">
        <v>25</v>
      </c>
      <c r="B38" s="295" t="s">
        <v>18</v>
      </c>
      <c r="C38" s="299">
        <v>0.29119036137815829</v>
      </c>
      <c r="D38" s="299">
        <v>0.37349401604656957</v>
      </c>
      <c r="E38" s="299">
        <v>0.34044585492912416</v>
      </c>
      <c r="F38" s="299">
        <v>0.27403677533964815</v>
      </c>
      <c r="G38" s="299">
        <v>0.49560786104031657</v>
      </c>
      <c r="I38" s="560">
        <v>0.19998817127452673</v>
      </c>
      <c r="J38" s="560">
        <v>0.15861010777140144</v>
      </c>
      <c r="K38" s="560">
        <v>0.1429314741768449</v>
      </c>
      <c r="L38" s="560">
        <v>0.19558109810215574</v>
      </c>
      <c r="O38" s="589"/>
      <c r="P38" s="589"/>
      <c r="Q38" s="589"/>
      <c r="R38" s="589"/>
      <c r="S38" s="589"/>
      <c r="T38" s="589"/>
      <c r="U38" s="589"/>
      <c r="V38" s="589"/>
      <c r="W38" s="589"/>
      <c r="X38" s="589"/>
    </row>
    <row r="39" spans="1:24" ht="15" customHeight="1">
      <c r="A39" s="294">
        <v>26</v>
      </c>
      <c r="B39" s="295" t="s">
        <v>19</v>
      </c>
      <c r="C39" s="299">
        <v>0.51742456878162613</v>
      </c>
      <c r="D39" s="299">
        <v>0.52978992660351798</v>
      </c>
      <c r="E39" s="299">
        <v>0.50822831204296848</v>
      </c>
      <c r="F39" s="299">
        <v>0.4998177152012846</v>
      </c>
      <c r="G39" s="299">
        <v>0.635679957788718</v>
      </c>
      <c r="I39" s="560">
        <v>0.52933247986419363</v>
      </c>
      <c r="J39" s="560">
        <v>0.50981494631469781</v>
      </c>
      <c r="K39" s="560">
        <v>0.50137678110475548</v>
      </c>
      <c r="L39" s="560">
        <v>0.56675338994670166</v>
      </c>
      <c r="O39" s="589"/>
      <c r="P39" s="589"/>
      <c r="Q39" s="589"/>
      <c r="R39" s="589"/>
      <c r="S39" s="589"/>
      <c r="T39" s="589"/>
      <c r="U39" s="589"/>
      <c r="V39" s="589"/>
      <c r="W39" s="589"/>
      <c r="X39" s="589"/>
    </row>
    <row r="40" spans="1:24" ht="15" customHeight="1">
      <c r="A40" s="294">
        <v>27</v>
      </c>
      <c r="B40" s="296" t="s">
        <v>20</v>
      </c>
      <c r="C40" s="299">
        <v>0.31741838962368235</v>
      </c>
      <c r="D40" s="299">
        <v>0.30806225610029836</v>
      </c>
      <c r="E40" s="299">
        <v>0.31340516545325781</v>
      </c>
      <c r="F40" s="299">
        <v>0.28576128776219395</v>
      </c>
      <c r="G40" s="299">
        <v>0.32433882519431451</v>
      </c>
      <c r="I40" s="560">
        <v>0.31302047154969398</v>
      </c>
      <c r="J40" s="560">
        <v>0.31956432401720475</v>
      </c>
      <c r="K40" s="560">
        <v>0.29172575249097576</v>
      </c>
      <c r="L40" s="560">
        <v>0.33051840558519974</v>
      </c>
      <c r="O40" s="589"/>
      <c r="P40" s="589"/>
      <c r="Q40" s="589"/>
      <c r="R40" s="589"/>
      <c r="S40" s="589"/>
      <c r="T40" s="589"/>
      <c r="U40" s="589"/>
      <c r="V40" s="589"/>
      <c r="W40" s="589"/>
      <c r="X40" s="589"/>
    </row>
    <row r="41" spans="1:24" ht="15" customHeight="1">
      <c r="A41" s="297"/>
      <c r="B41" s="290" t="s">
        <v>356</v>
      </c>
      <c r="C41" s="176"/>
      <c r="D41" s="176"/>
      <c r="E41" s="176"/>
      <c r="F41" s="176"/>
      <c r="G41" s="177"/>
      <c r="I41" s="558"/>
      <c r="J41" s="176"/>
      <c r="K41" s="176"/>
      <c r="L41" s="177"/>
      <c r="O41" s="589"/>
      <c r="P41" s="589"/>
      <c r="Q41" s="589"/>
      <c r="R41" s="589"/>
      <c r="S41" s="589"/>
      <c r="T41" s="589"/>
      <c r="U41" s="589"/>
      <c r="V41" s="589"/>
      <c r="W41" s="589"/>
      <c r="X41" s="589"/>
    </row>
    <row r="42" spans="1:24" ht="15" customHeight="1">
      <c r="A42" s="294">
        <v>28</v>
      </c>
      <c r="B42" s="333" t="s">
        <v>340</v>
      </c>
      <c r="C42" s="296">
        <v>285087260.81276661</v>
      </c>
      <c r="D42" s="296">
        <v>270863634.14016247</v>
      </c>
      <c r="E42" s="296">
        <v>213537839.46752173</v>
      </c>
      <c r="F42" s="296">
        <v>221675880.14915442</v>
      </c>
      <c r="G42" s="296">
        <v>251578650.96751416</v>
      </c>
      <c r="I42" s="561">
        <v>270863634.14016247</v>
      </c>
      <c r="J42" s="561">
        <v>213537839.46752173</v>
      </c>
      <c r="K42" s="561">
        <v>221675880.14915442</v>
      </c>
      <c r="L42" s="561">
        <v>251578650.96751416</v>
      </c>
      <c r="O42" s="589"/>
      <c r="P42" s="589"/>
      <c r="Q42" s="589"/>
      <c r="R42" s="589"/>
      <c r="S42" s="589"/>
      <c r="T42" s="589"/>
      <c r="U42" s="589"/>
      <c r="V42" s="589"/>
      <c r="W42" s="589"/>
      <c r="X42" s="589"/>
    </row>
    <row r="43" spans="1:24">
      <c r="A43" s="294">
        <v>29</v>
      </c>
      <c r="B43" s="295" t="s">
        <v>341</v>
      </c>
      <c r="C43" s="296">
        <v>221114816.75528488</v>
      </c>
      <c r="D43" s="296">
        <v>202921230.2173782</v>
      </c>
      <c r="E43" s="296">
        <v>186114917.76108098</v>
      </c>
      <c r="F43" s="296">
        <v>180484726.91332838</v>
      </c>
      <c r="G43" s="296">
        <v>212518595.29342759</v>
      </c>
      <c r="I43" s="561">
        <v>202921230.2173782</v>
      </c>
      <c r="J43" s="561">
        <v>186114917.76108098</v>
      </c>
      <c r="K43" s="561">
        <v>180484726.91332838</v>
      </c>
      <c r="L43" s="561">
        <v>212518595.29342759</v>
      </c>
      <c r="O43" s="589"/>
      <c r="P43" s="589"/>
      <c r="Q43" s="589"/>
      <c r="R43" s="589"/>
      <c r="S43" s="589"/>
      <c r="T43" s="589"/>
      <c r="U43" s="589"/>
      <c r="V43" s="589"/>
      <c r="W43" s="589"/>
      <c r="X43" s="589"/>
    </row>
    <row r="44" spans="1:24">
      <c r="A44" s="330">
        <v>30</v>
      </c>
      <c r="B44" s="331" t="s">
        <v>339</v>
      </c>
      <c r="C44" s="299">
        <v>1.2893177625825145</v>
      </c>
      <c r="D44" s="299">
        <v>1.3348215652448063</v>
      </c>
      <c r="E44" s="299">
        <v>1.1473440282828056</v>
      </c>
      <c r="F44" s="299">
        <v>1.2282251464724032</v>
      </c>
      <c r="G44" s="299">
        <v>1.1837959432216074</v>
      </c>
      <c r="I44" s="560">
        <v>1.3348215652448063</v>
      </c>
      <c r="J44" s="560">
        <v>1.1473440282828056</v>
      </c>
      <c r="K44" s="560">
        <v>1.2282251464724032</v>
      </c>
      <c r="L44" s="560">
        <v>1.1837959432216074</v>
      </c>
      <c r="O44" s="589"/>
      <c r="P44" s="589"/>
      <c r="Q44" s="589"/>
      <c r="R44" s="589"/>
      <c r="S44" s="589"/>
      <c r="T44" s="589"/>
      <c r="U44" s="589"/>
      <c r="V44" s="589"/>
      <c r="W44" s="589"/>
      <c r="X44" s="589"/>
    </row>
    <row r="45" spans="1:24">
      <c r="A45" s="330"/>
      <c r="B45" s="290" t="s">
        <v>453</v>
      </c>
      <c r="C45" s="176"/>
      <c r="D45" s="176"/>
      <c r="E45" s="176"/>
      <c r="F45" s="176"/>
      <c r="G45" s="177"/>
      <c r="I45" s="558"/>
      <c r="J45" s="176"/>
      <c r="K45" s="176"/>
      <c r="L45" s="177"/>
      <c r="O45" s="589"/>
      <c r="P45" s="589"/>
      <c r="Q45" s="589"/>
      <c r="R45" s="589"/>
      <c r="S45" s="589"/>
      <c r="T45" s="589"/>
      <c r="U45" s="589"/>
      <c r="V45" s="589"/>
      <c r="W45" s="589"/>
      <c r="X45" s="589"/>
    </row>
    <row r="46" spans="1:24">
      <c r="A46" s="330">
        <v>31</v>
      </c>
      <c r="B46" s="331" t="s">
        <v>460</v>
      </c>
      <c r="C46" s="332">
        <v>998611616.30350089</v>
      </c>
      <c r="D46" s="332">
        <v>1037439935.3145</v>
      </c>
      <c r="E46" s="332">
        <v>967377619.93699765</v>
      </c>
      <c r="F46" s="332">
        <v>930489351.61249602</v>
      </c>
      <c r="G46" s="332">
        <v>965017878.42749465</v>
      </c>
      <c r="I46" s="562">
        <v>1000468702.4144951</v>
      </c>
      <c r="J46" s="562">
        <v>932833843.43629766</v>
      </c>
      <c r="K46" s="562">
        <v>893485637.47899914</v>
      </c>
      <c r="L46" s="562">
        <v>931298886.4194144</v>
      </c>
      <c r="O46" s="589"/>
      <c r="P46" s="589"/>
      <c r="Q46" s="589"/>
      <c r="R46" s="589"/>
      <c r="S46" s="589"/>
      <c r="T46" s="589"/>
      <c r="U46" s="589"/>
      <c r="V46" s="589"/>
      <c r="W46" s="589"/>
      <c r="X46" s="589"/>
    </row>
    <row r="47" spans="1:24">
      <c r="A47" s="330">
        <v>32</v>
      </c>
      <c r="B47" s="331" t="s">
        <v>473</v>
      </c>
      <c r="C47" s="332">
        <v>848314108.01609743</v>
      </c>
      <c r="D47" s="332">
        <v>838276379.00200117</v>
      </c>
      <c r="E47" s="332">
        <v>769928022.85284698</v>
      </c>
      <c r="F47" s="332">
        <v>759828185.58931696</v>
      </c>
      <c r="G47" s="332">
        <v>736029012.37455201</v>
      </c>
      <c r="I47" s="562">
        <v>810989827.65638292</v>
      </c>
      <c r="J47" s="562">
        <v>749486037.55255091</v>
      </c>
      <c r="K47" s="562">
        <v>736323611.69107234</v>
      </c>
      <c r="L47" s="562">
        <v>716933227.6126318</v>
      </c>
      <c r="O47" s="589"/>
      <c r="P47" s="589"/>
      <c r="Q47" s="589"/>
      <c r="R47" s="589"/>
      <c r="S47" s="589"/>
      <c r="T47" s="589"/>
      <c r="U47" s="589"/>
      <c r="V47" s="589"/>
      <c r="W47" s="589"/>
      <c r="X47" s="589"/>
    </row>
    <row r="48" spans="1:24" ht="15" thickBot="1">
      <c r="A48" s="73">
        <v>33</v>
      </c>
      <c r="B48" s="160" t="s">
        <v>487</v>
      </c>
      <c r="C48" s="299">
        <v>1.1771720013461706</v>
      </c>
      <c r="D48" s="299">
        <v>1.2375869836027178</v>
      </c>
      <c r="E48" s="299">
        <v>1.2564520204791771</v>
      </c>
      <c r="F48" s="299">
        <v>1.2246049426171464</v>
      </c>
      <c r="G48" s="299">
        <v>1.3111139129070286</v>
      </c>
      <c r="I48" s="560">
        <v>1.2336390276382043</v>
      </c>
      <c r="J48" s="560">
        <v>1.2446313829707483</v>
      </c>
      <c r="K48" s="560">
        <v>1.2134415130692084</v>
      </c>
      <c r="L48" s="560">
        <v>1.2990036596861529</v>
      </c>
      <c r="O48" s="589"/>
      <c r="P48" s="589"/>
      <c r="Q48" s="589"/>
      <c r="R48" s="589"/>
      <c r="S48" s="589"/>
      <c r="T48" s="589"/>
      <c r="U48" s="589"/>
      <c r="V48" s="589"/>
      <c r="W48" s="589"/>
      <c r="X48" s="589"/>
    </row>
    <row r="49" spans="1:2">
      <c r="A49" s="15"/>
    </row>
    <row r="50" spans="1:2" ht="41.4">
      <c r="B50" s="17" t="s">
        <v>945</v>
      </c>
    </row>
    <row r="51" spans="1:2" ht="69">
      <c r="B51" s="215"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heetViews>
  <sheetFormatPr defaultColWidth="9.109375" defaultRowHeight="12"/>
  <cols>
    <col min="1" max="1" width="11.88671875" style="339" bestFit="1" customWidth="1"/>
    <col min="2" max="2" width="105.109375" style="339" bestFit="1" customWidth="1"/>
    <col min="3" max="3" width="13.88671875" style="339" bestFit="1" customWidth="1"/>
    <col min="4" max="4" width="13" style="339" bestFit="1" customWidth="1"/>
    <col min="5" max="5" width="17.44140625" style="339" bestFit="1" customWidth="1"/>
    <col min="6" max="6" width="14.44140625" style="339" bestFit="1" customWidth="1"/>
    <col min="7" max="7" width="30.44140625" style="339" customWidth="1"/>
    <col min="8" max="8" width="16" style="339" bestFit="1" customWidth="1"/>
    <col min="9" max="16384" width="9.109375" style="339"/>
  </cols>
  <sheetData>
    <row r="1" spans="1:8" ht="13.8">
      <c r="A1" s="338" t="s">
        <v>108</v>
      </c>
      <c r="B1" s="274" t="str">
        <f>Info!C2</f>
        <v>ს.ს ტერა ბანკი</v>
      </c>
    </row>
    <row r="2" spans="1:8">
      <c r="A2" s="338" t="s">
        <v>109</v>
      </c>
      <c r="B2" s="341">
        <f>'1. key ratios'!B2</f>
        <v>45016</v>
      </c>
    </row>
    <row r="3" spans="1:8">
      <c r="A3" s="340" t="s">
        <v>493</v>
      </c>
    </row>
    <row r="5" spans="1:8">
      <c r="A5" s="653" t="s">
        <v>494</v>
      </c>
      <c r="B5" s="654"/>
      <c r="C5" s="659" t="s">
        <v>495</v>
      </c>
      <c r="D5" s="660"/>
      <c r="E5" s="660"/>
      <c r="F5" s="660"/>
      <c r="G5" s="660"/>
      <c r="H5" s="661"/>
    </row>
    <row r="6" spans="1:8">
      <c r="A6" s="655"/>
      <c r="B6" s="656"/>
      <c r="C6" s="662"/>
      <c r="D6" s="663"/>
      <c r="E6" s="663"/>
      <c r="F6" s="663"/>
      <c r="G6" s="663"/>
      <c r="H6" s="664"/>
    </row>
    <row r="7" spans="1:8" ht="24">
      <c r="A7" s="657"/>
      <c r="B7" s="658"/>
      <c r="C7" s="432" t="s">
        <v>496</v>
      </c>
      <c r="D7" s="432" t="s">
        <v>497</v>
      </c>
      <c r="E7" s="432" t="s">
        <v>498</v>
      </c>
      <c r="F7" s="432" t="s">
        <v>499</v>
      </c>
      <c r="G7" s="432" t="s">
        <v>679</v>
      </c>
      <c r="H7" s="432" t="s">
        <v>66</v>
      </c>
    </row>
    <row r="8" spans="1:8">
      <c r="A8" s="428">
        <v>1</v>
      </c>
      <c r="B8" s="427" t="s">
        <v>134</v>
      </c>
      <c r="C8" s="579">
        <v>141288932.18000001</v>
      </c>
      <c r="D8" s="579">
        <v>36628647.852742471</v>
      </c>
      <c r="E8" s="579">
        <v>80274542.780000001</v>
      </c>
      <c r="F8" s="579">
        <v>0</v>
      </c>
      <c r="G8" s="579">
        <v>0</v>
      </c>
      <c r="H8" s="579">
        <v>258192122.81274247</v>
      </c>
    </row>
    <row r="9" spans="1:8">
      <c r="A9" s="428">
        <v>2</v>
      </c>
      <c r="B9" s="427" t="s">
        <v>135</v>
      </c>
      <c r="C9" s="579">
        <v>0</v>
      </c>
      <c r="D9" s="579">
        <v>0</v>
      </c>
      <c r="E9" s="579">
        <v>0</v>
      </c>
      <c r="F9" s="579">
        <v>0</v>
      </c>
      <c r="G9" s="579">
        <v>0</v>
      </c>
      <c r="H9" s="579">
        <v>0</v>
      </c>
    </row>
    <row r="10" spans="1:8">
      <c r="A10" s="428">
        <v>3</v>
      </c>
      <c r="B10" s="427" t="s">
        <v>136</v>
      </c>
      <c r="C10" s="579">
        <v>0</v>
      </c>
      <c r="D10" s="579">
        <v>0</v>
      </c>
      <c r="E10" s="579">
        <v>0</v>
      </c>
      <c r="F10" s="579">
        <v>0</v>
      </c>
      <c r="G10" s="579">
        <v>0</v>
      </c>
      <c r="H10" s="579">
        <v>0</v>
      </c>
    </row>
    <row r="11" spans="1:8">
      <c r="A11" s="428">
        <v>4</v>
      </c>
      <c r="B11" s="427" t="s">
        <v>137</v>
      </c>
      <c r="C11" s="579">
        <v>0</v>
      </c>
      <c r="D11" s="579">
        <v>0</v>
      </c>
      <c r="E11" s="579">
        <v>0</v>
      </c>
      <c r="F11" s="579">
        <v>0</v>
      </c>
      <c r="G11" s="579">
        <v>0</v>
      </c>
      <c r="H11" s="579">
        <v>0</v>
      </c>
    </row>
    <row r="12" spans="1:8">
      <c r="A12" s="428">
        <v>5</v>
      </c>
      <c r="B12" s="427" t="s">
        <v>949</v>
      </c>
      <c r="C12" s="579">
        <v>0</v>
      </c>
      <c r="D12" s="579">
        <v>0</v>
      </c>
      <c r="E12" s="579">
        <v>0</v>
      </c>
      <c r="F12" s="579">
        <v>0</v>
      </c>
      <c r="G12" s="579">
        <v>0</v>
      </c>
      <c r="H12" s="579">
        <v>0</v>
      </c>
    </row>
    <row r="13" spans="1:8">
      <c r="A13" s="428">
        <v>6</v>
      </c>
      <c r="B13" s="427" t="s">
        <v>138</v>
      </c>
      <c r="C13" s="579">
        <v>0</v>
      </c>
      <c r="D13" s="579">
        <v>7164940.5199999996</v>
      </c>
      <c r="E13" s="579">
        <v>0</v>
      </c>
      <c r="F13" s="579">
        <v>2223429.98</v>
      </c>
      <c r="G13" s="579">
        <v>0</v>
      </c>
      <c r="H13" s="579">
        <v>9388370.5</v>
      </c>
    </row>
    <row r="14" spans="1:8">
      <c r="A14" s="428">
        <v>7</v>
      </c>
      <c r="B14" s="427" t="s">
        <v>71</v>
      </c>
      <c r="C14" s="579">
        <v>0</v>
      </c>
      <c r="D14" s="579">
        <v>29879330.797205001</v>
      </c>
      <c r="E14" s="579">
        <v>171744919.68876857</v>
      </c>
      <c r="F14" s="579">
        <v>273248076.93273586</v>
      </c>
      <c r="G14" s="579">
        <v>0</v>
      </c>
      <c r="H14" s="579">
        <v>474872327.4187094</v>
      </c>
    </row>
    <row r="15" spans="1:8">
      <c r="A15" s="428">
        <v>8</v>
      </c>
      <c r="B15" s="429" t="s">
        <v>72</v>
      </c>
      <c r="C15" s="579">
        <v>0</v>
      </c>
      <c r="D15" s="579">
        <v>23150974.005102023</v>
      </c>
      <c r="E15" s="579">
        <v>157598109.1723434</v>
      </c>
      <c r="F15" s="579">
        <v>332570168.48361331</v>
      </c>
      <c r="G15" s="579">
        <v>0</v>
      </c>
      <c r="H15" s="579">
        <v>513319251.66105872</v>
      </c>
    </row>
    <row r="16" spans="1:8">
      <c r="A16" s="428">
        <v>9</v>
      </c>
      <c r="B16" s="427" t="s">
        <v>950</v>
      </c>
      <c r="C16" s="579">
        <v>0</v>
      </c>
      <c r="D16" s="579">
        <v>2164530.2345259995</v>
      </c>
      <c r="E16" s="579">
        <v>12529055.628910001</v>
      </c>
      <c r="F16" s="579">
        <v>90836076.499530107</v>
      </c>
      <c r="G16" s="579">
        <v>0</v>
      </c>
      <c r="H16" s="579">
        <v>105529662.36296611</v>
      </c>
    </row>
    <row r="17" spans="1:8">
      <c r="A17" s="428">
        <v>10</v>
      </c>
      <c r="B17" s="431" t="s">
        <v>514</v>
      </c>
      <c r="C17" s="579">
        <v>0</v>
      </c>
      <c r="D17" s="579">
        <v>1020152.13011</v>
      </c>
      <c r="E17" s="579">
        <v>3072989.3619420012</v>
      </c>
      <c r="F17" s="579">
        <v>8070308.8647540035</v>
      </c>
      <c r="G17" s="579">
        <v>0</v>
      </c>
      <c r="H17" s="579">
        <v>12163450.356806004</v>
      </c>
    </row>
    <row r="18" spans="1:8">
      <c r="A18" s="428">
        <v>11</v>
      </c>
      <c r="B18" s="427" t="s">
        <v>68</v>
      </c>
      <c r="C18" s="579">
        <v>0</v>
      </c>
      <c r="D18" s="579">
        <v>0</v>
      </c>
      <c r="E18" s="579">
        <v>0</v>
      </c>
      <c r="F18" s="579">
        <v>0</v>
      </c>
      <c r="G18" s="579">
        <v>0</v>
      </c>
      <c r="H18" s="579">
        <v>0</v>
      </c>
    </row>
    <row r="19" spans="1:8">
      <c r="A19" s="428">
        <v>12</v>
      </c>
      <c r="B19" s="427" t="s">
        <v>69</v>
      </c>
      <c r="C19" s="579">
        <v>0</v>
      </c>
      <c r="D19" s="579">
        <v>0</v>
      </c>
      <c r="E19" s="579">
        <v>0</v>
      </c>
      <c r="F19" s="579">
        <v>0</v>
      </c>
      <c r="G19" s="579">
        <v>0</v>
      </c>
      <c r="H19" s="579">
        <v>0</v>
      </c>
    </row>
    <row r="20" spans="1:8">
      <c r="A20" s="430">
        <v>13</v>
      </c>
      <c r="B20" s="429" t="s">
        <v>70</v>
      </c>
      <c r="C20" s="579">
        <v>0</v>
      </c>
      <c r="D20" s="579">
        <v>0</v>
      </c>
      <c r="E20" s="579">
        <v>0</v>
      </c>
      <c r="F20" s="579">
        <v>0</v>
      </c>
      <c r="G20" s="579">
        <v>0</v>
      </c>
      <c r="H20" s="579">
        <v>0</v>
      </c>
    </row>
    <row r="21" spans="1:8">
      <c r="A21" s="428">
        <v>14</v>
      </c>
      <c r="B21" s="427" t="s">
        <v>500</v>
      </c>
      <c r="C21" s="579">
        <v>40106073.885706052</v>
      </c>
      <c r="D21" s="579">
        <v>0</v>
      </c>
      <c r="E21" s="579">
        <v>0</v>
      </c>
      <c r="F21" s="579">
        <v>47971668.857270211</v>
      </c>
      <c r="G21" s="579">
        <v>0</v>
      </c>
      <c r="H21" s="579">
        <v>88077742.742976263</v>
      </c>
    </row>
    <row r="22" spans="1:8">
      <c r="A22" s="426">
        <v>15</v>
      </c>
      <c r="B22" s="425" t="s">
        <v>66</v>
      </c>
      <c r="C22" s="579">
        <v>181395006.06570607</v>
      </c>
      <c r="D22" s="579">
        <v>98988423.409575492</v>
      </c>
      <c r="E22" s="579">
        <v>422146627.27002198</v>
      </c>
      <c r="F22" s="579">
        <v>746849420.75314951</v>
      </c>
      <c r="G22" s="579">
        <v>0</v>
      </c>
      <c r="H22" s="579">
        <v>1449379477.4984529</v>
      </c>
    </row>
    <row r="26" spans="1:8" ht="36">
      <c r="B26" s="356"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09375" defaultRowHeight="12"/>
  <cols>
    <col min="1" max="1" width="11.88671875" style="342" bestFit="1" customWidth="1"/>
    <col min="2" max="2" width="86.88671875" style="339" customWidth="1"/>
    <col min="3" max="4" width="31.5546875" style="339" customWidth="1"/>
    <col min="5" max="5" width="16.44140625" style="339" bestFit="1" customWidth="1"/>
    <col min="6" max="6" width="14.33203125" style="339" bestFit="1" customWidth="1"/>
    <col min="7" max="7" width="20" style="339" bestFit="1" customWidth="1"/>
    <col min="8" max="8" width="25.109375" style="339" bestFit="1" customWidth="1"/>
    <col min="9" max="16384" width="9.109375" style="339"/>
  </cols>
  <sheetData>
    <row r="1" spans="1:8" ht="13.8">
      <c r="A1" s="338" t="s">
        <v>108</v>
      </c>
      <c r="B1" s="274" t="str">
        <f>Info!C2</f>
        <v>ს.ს ტერა ბანკი</v>
      </c>
      <c r="C1" s="444"/>
      <c r="D1" s="444"/>
      <c r="E1" s="444"/>
      <c r="F1" s="444"/>
      <c r="G1" s="444"/>
      <c r="H1" s="444"/>
    </row>
    <row r="2" spans="1:8">
      <c r="A2" s="338" t="s">
        <v>109</v>
      </c>
      <c r="B2" s="341">
        <f>'1. key ratios'!B2</f>
        <v>45016</v>
      </c>
      <c r="C2" s="444"/>
      <c r="D2" s="444"/>
      <c r="E2" s="444"/>
      <c r="F2" s="444"/>
      <c r="G2" s="444"/>
      <c r="H2" s="444"/>
    </row>
    <row r="3" spans="1:8">
      <c r="A3" s="340" t="s">
        <v>501</v>
      </c>
      <c r="B3" s="444"/>
      <c r="C3" s="444"/>
      <c r="D3" s="444"/>
      <c r="E3" s="444"/>
      <c r="F3" s="444"/>
      <c r="G3" s="444"/>
      <c r="H3" s="444"/>
    </row>
    <row r="4" spans="1:8">
      <c r="A4" s="445"/>
      <c r="B4" s="444"/>
      <c r="C4" s="443" t="s">
        <v>502</v>
      </c>
      <c r="D4" s="443" t="s">
        <v>503</v>
      </c>
      <c r="E4" s="443" t="s">
        <v>504</v>
      </c>
      <c r="F4" s="443" t="s">
        <v>505</v>
      </c>
      <c r="G4" s="443" t="s">
        <v>506</v>
      </c>
      <c r="H4" s="443" t="s">
        <v>507</v>
      </c>
    </row>
    <row r="5" spans="1:8" ht="33.9" customHeight="1">
      <c r="A5" s="653" t="s">
        <v>867</v>
      </c>
      <c r="B5" s="654"/>
      <c r="C5" s="667" t="s">
        <v>596</v>
      </c>
      <c r="D5" s="667"/>
      <c r="E5" s="667" t="s">
        <v>866</v>
      </c>
      <c r="F5" s="665" t="s">
        <v>865</v>
      </c>
      <c r="G5" s="665" t="s">
        <v>511</v>
      </c>
      <c r="H5" s="441" t="s">
        <v>864</v>
      </c>
    </row>
    <row r="6" spans="1:8" ht="24">
      <c r="A6" s="657"/>
      <c r="B6" s="658"/>
      <c r="C6" s="442" t="s">
        <v>512</v>
      </c>
      <c r="D6" s="442" t="s">
        <v>513</v>
      </c>
      <c r="E6" s="667"/>
      <c r="F6" s="666"/>
      <c r="G6" s="666"/>
      <c r="H6" s="441" t="s">
        <v>863</v>
      </c>
    </row>
    <row r="7" spans="1:8">
      <c r="A7" s="439">
        <v>1</v>
      </c>
      <c r="B7" s="427" t="s">
        <v>134</v>
      </c>
      <c r="C7" s="434">
        <v>0</v>
      </c>
      <c r="D7" s="434">
        <v>258192123.89274246</v>
      </c>
      <c r="E7" s="434">
        <v>0</v>
      </c>
      <c r="F7" s="434">
        <v>0</v>
      </c>
      <c r="G7" s="434">
        <v>0</v>
      </c>
      <c r="H7" s="433">
        <f t="shared" ref="H7:H20" si="0">C7+D7-E7-F7</f>
        <v>258192123.89274246</v>
      </c>
    </row>
    <row r="8" spans="1:8" ht="14.4" customHeight="1">
      <c r="A8" s="439">
        <v>2</v>
      </c>
      <c r="B8" s="427" t="s">
        <v>135</v>
      </c>
      <c r="C8" s="434">
        <v>0</v>
      </c>
      <c r="D8" s="434">
        <v>0</v>
      </c>
      <c r="E8" s="434">
        <v>0</v>
      </c>
      <c r="F8" s="434">
        <v>0</v>
      </c>
      <c r="G8" s="434">
        <v>0</v>
      </c>
      <c r="H8" s="433">
        <f t="shared" si="0"/>
        <v>0</v>
      </c>
    </row>
    <row r="9" spans="1:8">
      <c r="A9" s="439">
        <v>3</v>
      </c>
      <c r="B9" s="427" t="s">
        <v>136</v>
      </c>
      <c r="C9" s="434">
        <v>0</v>
      </c>
      <c r="D9" s="434">
        <v>0</v>
      </c>
      <c r="E9" s="434">
        <v>0</v>
      </c>
      <c r="F9" s="434">
        <v>0</v>
      </c>
      <c r="G9" s="434">
        <v>0</v>
      </c>
      <c r="H9" s="433">
        <f t="shared" si="0"/>
        <v>0</v>
      </c>
    </row>
    <row r="10" spans="1:8">
      <c r="A10" s="439">
        <v>4</v>
      </c>
      <c r="B10" s="427" t="s">
        <v>137</v>
      </c>
      <c r="C10" s="434">
        <v>0</v>
      </c>
      <c r="D10" s="434">
        <v>0</v>
      </c>
      <c r="E10" s="434">
        <v>0</v>
      </c>
      <c r="F10" s="434">
        <v>0</v>
      </c>
      <c r="G10" s="434">
        <v>0</v>
      </c>
      <c r="H10" s="433">
        <f t="shared" si="0"/>
        <v>0</v>
      </c>
    </row>
    <row r="11" spans="1:8">
      <c r="A11" s="439">
        <v>5</v>
      </c>
      <c r="B11" s="427" t="s">
        <v>949</v>
      </c>
      <c r="C11" s="434">
        <v>0</v>
      </c>
      <c r="D11" s="434">
        <v>0</v>
      </c>
      <c r="E11" s="434">
        <v>0</v>
      </c>
      <c r="F11" s="434">
        <v>0</v>
      </c>
      <c r="G11" s="434">
        <v>0</v>
      </c>
      <c r="H11" s="433">
        <f t="shared" si="0"/>
        <v>0</v>
      </c>
    </row>
    <row r="12" spans="1:8">
      <c r="A12" s="439">
        <v>6</v>
      </c>
      <c r="B12" s="427" t="s">
        <v>138</v>
      </c>
      <c r="C12" s="434">
        <v>0</v>
      </c>
      <c r="D12" s="434">
        <v>9388370.5</v>
      </c>
      <c r="E12" s="434">
        <v>0</v>
      </c>
      <c r="F12" s="434">
        <v>0</v>
      </c>
      <c r="G12" s="434">
        <v>0</v>
      </c>
      <c r="H12" s="433">
        <f t="shared" si="0"/>
        <v>9388370.5</v>
      </c>
    </row>
    <row r="13" spans="1:8">
      <c r="A13" s="439">
        <v>7</v>
      </c>
      <c r="B13" s="427" t="s">
        <v>71</v>
      </c>
      <c r="C13" s="434">
        <v>2237173.8635999998</v>
      </c>
      <c r="D13" s="434">
        <v>477203286.72290027</v>
      </c>
      <c r="E13" s="434">
        <v>4568133.1677905302</v>
      </c>
      <c r="F13" s="434">
        <v>0</v>
      </c>
      <c r="G13" s="434">
        <v>0</v>
      </c>
      <c r="H13" s="433">
        <f t="shared" si="0"/>
        <v>474872327.41870975</v>
      </c>
    </row>
    <row r="14" spans="1:8">
      <c r="A14" s="439">
        <v>8</v>
      </c>
      <c r="B14" s="429" t="s">
        <v>72</v>
      </c>
      <c r="C14" s="434">
        <v>36093041.323399983</v>
      </c>
      <c r="D14" s="434">
        <v>498467895.6689015</v>
      </c>
      <c r="E14" s="434">
        <v>21241685.331240885</v>
      </c>
      <c r="F14" s="434">
        <v>0</v>
      </c>
      <c r="G14" s="434">
        <v>744848.2664267834</v>
      </c>
      <c r="H14" s="433">
        <f t="shared" si="0"/>
        <v>513319251.66106057</v>
      </c>
    </row>
    <row r="15" spans="1:8">
      <c r="A15" s="439">
        <v>9</v>
      </c>
      <c r="B15" s="427" t="s">
        <v>950</v>
      </c>
      <c r="C15" s="434">
        <v>4648369.9365000017</v>
      </c>
      <c r="D15" s="434">
        <v>103005204.77059999</v>
      </c>
      <c r="E15" s="434">
        <v>2123912.3441339964</v>
      </c>
      <c r="F15" s="434">
        <v>0</v>
      </c>
      <c r="G15" s="434">
        <v>0</v>
      </c>
      <c r="H15" s="433">
        <f t="shared" si="0"/>
        <v>105529662.36296599</v>
      </c>
    </row>
    <row r="16" spans="1:8">
      <c r="A16" s="439">
        <v>10</v>
      </c>
      <c r="B16" s="431" t="s">
        <v>514</v>
      </c>
      <c r="C16" s="434">
        <v>21431635.338100012</v>
      </c>
      <c r="D16" s="434">
        <v>0</v>
      </c>
      <c r="E16" s="434">
        <v>9268184.9812940098</v>
      </c>
      <c r="F16" s="434">
        <v>0</v>
      </c>
      <c r="G16" s="434">
        <v>744848.2664267834</v>
      </c>
      <c r="H16" s="433">
        <f t="shared" si="0"/>
        <v>12163450.356806003</v>
      </c>
    </row>
    <row r="17" spans="1:8">
      <c r="A17" s="439">
        <v>11</v>
      </c>
      <c r="B17" s="427" t="s">
        <v>68</v>
      </c>
      <c r="C17" s="434">
        <v>0</v>
      </c>
      <c r="D17" s="434">
        <v>0</v>
      </c>
      <c r="E17" s="434">
        <v>0</v>
      </c>
      <c r="F17" s="434">
        <v>0</v>
      </c>
      <c r="G17" s="434">
        <v>0</v>
      </c>
      <c r="H17" s="433">
        <f t="shared" si="0"/>
        <v>0</v>
      </c>
    </row>
    <row r="18" spans="1:8">
      <c r="A18" s="439">
        <v>12</v>
      </c>
      <c r="B18" s="427" t="s">
        <v>69</v>
      </c>
      <c r="C18" s="434">
        <v>0</v>
      </c>
      <c r="D18" s="434">
        <v>0</v>
      </c>
      <c r="E18" s="434">
        <v>0</v>
      </c>
      <c r="F18" s="434">
        <v>0</v>
      </c>
      <c r="G18" s="434">
        <v>0</v>
      </c>
      <c r="H18" s="433">
        <f t="shared" si="0"/>
        <v>0</v>
      </c>
    </row>
    <row r="19" spans="1:8">
      <c r="A19" s="440">
        <v>13</v>
      </c>
      <c r="B19" s="429" t="s">
        <v>70</v>
      </c>
      <c r="C19" s="434">
        <v>0</v>
      </c>
      <c r="D19" s="434">
        <v>0</v>
      </c>
      <c r="E19" s="434">
        <v>0</v>
      </c>
      <c r="F19" s="434">
        <v>0</v>
      </c>
      <c r="G19" s="434">
        <v>0</v>
      </c>
      <c r="H19" s="433">
        <f t="shared" si="0"/>
        <v>0</v>
      </c>
    </row>
    <row r="20" spans="1:8">
      <c r="A20" s="439">
        <v>14</v>
      </c>
      <c r="B20" s="427" t="s">
        <v>500</v>
      </c>
      <c r="C20" s="434">
        <v>21197163.430490542</v>
      </c>
      <c r="D20" s="434">
        <v>91448483.842485726</v>
      </c>
      <c r="E20" s="434">
        <v>54000</v>
      </c>
      <c r="F20" s="434">
        <v>0</v>
      </c>
      <c r="G20" s="434">
        <v>0</v>
      </c>
      <c r="H20" s="433">
        <f t="shared" si="0"/>
        <v>112591647.27297626</v>
      </c>
    </row>
    <row r="21" spans="1:8" s="343" customFormat="1">
      <c r="A21" s="438">
        <v>15</v>
      </c>
      <c r="B21" s="437" t="s">
        <v>66</v>
      </c>
      <c r="C21" s="437">
        <f t="shared" ref="C21:H21" si="1">SUM(C7:C15)+SUM(C17:C20)</f>
        <v>64175748.553990528</v>
      </c>
      <c r="D21" s="437">
        <f t="shared" si="1"/>
        <v>1437705365.39763</v>
      </c>
      <c r="E21" s="437">
        <f t="shared" si="1"/>
        <v>27987730.843165413</v>
      </c>
      <c r="F21" s="437">
        <f t="shared" si="1"/>
        <v>0</v>
      </c>
      <c r="G21" s="437">
        <f t="shared" si="1"/>
        <v>744848.2664267834</v>
      </c>
      <c r="H21" s="433">
        <f t="shared" si="1"/>
        <v>1473893383.1084549</v>
      </c>
    </row>
    <row r="22" spans="1:8">
      <c r="A22" s="436">
        <v>16</v>
      </c>
      <c r="B22" s="435" t="s">
        <v>515</v>
      </c>
      <c r="C22" s="434">
        <v>42978585.12349999</v>
      </c>
      <c r="D22" s="434">
        <v>1047511043.8324019</v>
      </c>
      <c r="E22" s="434">
        <v>27898323.340000082</v>
      </c>
      <c r="F22" s="434">
        <v>0</v>
      </c>
      <c r="G22" s="434">
        <v>744848.2664267834</v>
      </c>
      <c r="H22" s="433">
        <f>C22+D22-E22-F22</f>
        <v>1062591305.6159018</v>
      </c>
    </row>
    <row r="23" spans="1:8">
      <c r="A23" s="436">
        <v>17</v>
      </c>
      <c r="B23" s="435" t="s">
        <v>516</v>
      </c>
      <c r="C23" s="434">
        <v>0</v>
      </c>
      <c r="D23" s="434">
        <v>148104551.22000003</v>
      </c>
      <c r="E23" s="434">
        <v>35413.257257533725</v>
      </c>
      <c r="F23" s="434">
        <v>0</v>
      </c>
      <c r="G23" s="434">
        <v>0</v>
      </c>
      <c r="H23" s="433">
        <f>C23+D23-E23-F23</f>
        <v>148069137.96274251</v>
      </c>
    </row>
    <row r="26" spans="1:8" ht="42.6" customHeight="1">
      <c r="B26" s="356"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80" zoomScaleNormal="80" workbookViewId="0"/>
  </sheetViews>
  <sheetFormatPr defaultColWidth="9.109375" defaultRowHeight="12"/>
  <cols>
    <col min="1" max="1" width="11" style="339" bestFit="1" customWidth="1"/>
    <col min="2" max="2" width="93.44140625" style="339" customWidth="1"/>
    <col min="3" max="4" width="35" style="339" customWidth="1"/>
    <col min="5" max="7" width="22" style="339" customWidth="1"/>
    <col min="8" max="8" width="42.33203125" style="339" bestFit="1" customWidth="1"/>
    <col min="9" max="16384" width="9.109375" style="339"/>
  </cols>
  <sheetData>
    <row r="1" spans="1:8" ht="13.8">
      <c r="A1" s="338" t="s">
        <v>108</v>
      </c>
      <c r="B1" s="274" t="str">
        <f>Info!C2</f>
        <v>ს.ს ტერა ბანკი</v>
      </c>
      <c r="C1" s="444"/>
      <c r="D1" s="444"/>
      <c r="E1" s="444"/>
      <c r="F1" s="444"/>
      <c r="G1" s="444"/>
      <c r="H1" s="444"/>
    </row>
    <row r="2" spans="1:8">
      <c r="A2" s="338" t="s">
        <v>109</v>
      </c>
      <c r="B2" s="341">
        <f>'1. key ratios'!B2</f>
        <v>45016</v>
      </c>
      <c r="C2" s="444"/>
      <c r="D2" s="444"/>
      <c r="E2" s="444"/>
      <c r="F2" s="444"/>
      <c r="G2" s="444"/>
      <c r="H2" s="444"/>
    </row>
    <row r="3" spans="1:8">
      <c r="A3" s="340" t="s">
        <v>517</v>
      </c>
      <c r="B3" s="444"/>
      <c r="C3" s="444"/>
      <c r="D3" s="444"/>
      <c r="E3" s="444"/>
      <c r="F3" s="444"/>
      <c r="G3" s="444"/>
      <c r="H3" s="444"/>
    </row>
    <row r="4" spans="1:8">
      <c r="A4" s="444"/>
      <c r="B4" s="444"/>
      <c r="C4" s="443" t="s">
        <v>502</v>
      </c>
      <c r="D4" s="443" t="s">
        <v>503</v>
      </c>
      <c r="E4" s="443" t="s">
        <v>504</v>
      </c>
      <c r="F4" s="443" t="s">
        <v>505</v>
      </c>
      <c r="G4" s="443" t="s">
        <v>506</v>
      </c>
      <c r="H4" s="443" t="s">
        <v>507</v>
      </c>
    </row>
    <row r="5" spans="1:8" ht="41.4" customHeight="1">
      <c r="A5" s="653" t="s">
        <v>869</v>
      </c>
      <c r="B5" s="654"/>
      <c r="C5" s="668" t="s">
        <v>596</v>
      </c>
      <c r="D5" s="669"/>
      <c r="E5" s="665" t="s">
        <v>866</v>
      </c>
      <c r="F5" s="665" t="s">
        <v>865</v>
      </c>
      <c r="G5" s="665" t="s">
        <v>511</v>
      </c>
      <c r="H5" s="441" t="s">
        <v>864</v>
      </c>
    </row>
    <row r="6" spans="1:8" ht="24">
      <c r="A6" s="657"/>
      <c r="B6" s="658"/>
      <c r="C6" s="442" t="s">
        <v>512</v>
      </c>
      <c r="D6" s="442" t="s">
        <v>513</v>
      </c>
      <c r="E6" s="666"/>
      <c r="F6" s="666"/>
      <c r="G6" s="666"/>
      <c r="H6" s="441" t="s">
        <v>863</v>
      </c>
    </row>
    <row r="7" spans="1:8">
      <c r="A7" s="434">
        <v>1</v>
      </c>
      <c r="B7" s="447" t="s">
        <v>518</v>
      </c>
      <c r="C7" s="434">
        <v>1319499.3899999999</v>
      </c>
      <c r="D7" s="434">
        <v>323031406.08274251</v>
      </c>
      <c r="E7" s="434">
        <v>1196187.6700000025</v>
      </c>
      <c r="F7" s="434">
        <v>0</v>
      </c>
      <c r="G7" s="434">
        <v>162029.88776353619</v>
      </c>
      <c r="H7" s="433">
        <f t="shared" ref="H7:H34" si="0">C7+D7-E7-F7</f>
        <v>323154717.80274248</v>
      </c>
    </row>
    <row r="8" spans="1:8">
      <c r="A8" s="434">
        <v>2</v>
      </c>
      <c r="B8" s="447" t="s">
        <v>519</v>
      </c>
      <c r="C8" s="434">
        <v>420810.79000000004</v>
      </c>
      <c r="D8" s="434">
        <v>53500294.050000004</v>
      </c>
      <c r="E8" s="434">
        <v>346637.58000000031</v>
      </c>
      <c r="F8" s="434">
        <v>0</v>
      </c>
      <c r="G8" s="434">
        <v>65392.539999999994</v>
      </c>
      <c r="H8" s="433">
        <f t="shared" si="0"/>
        <v>53574467.260000005</v>
      </c>
    </row>
    <row r="9" spans="1:8">
      <c r="A9" s="434">
        <v>3</v>
      </c>
      <c r="B9" s="447" t="s">
        <v>868</v>
      </c>
      <c r="C9" s="434">
        <v>0</v>
      </c>
      <c r="D9" s="434">
        <v>27639707.469999999</v>
      </c>
      <c r="E9" s="434">
        <v>148.34</v>
      </c>
      <c r="F9" s="434">
        <v>0</v>
      </c>
      <c r="G9" s="434">
        <v>0</v>
      </c>
      <c r="H9" s="433">
        <f t="shared" si="0"/>
        <v>27639559.129999999</v>
      </c>
    </row>
    <row r="10" spans="1:8">
      <c r="A10" s="434">
        <v>4</v>
      </c>
      <c r="B10" s="447" t="s">
        <v>520</v>
      </c>
      <c r="C10" s="434">
        <v>1759701.95</v>
      </c>
      <c r="D10" s="434">
        <v>88397843.279999971</v>
      </c>
      <c r="E10" s="434">
        <v>497417.0400000001</v>
      </c>
      <c r="F10" s="434">
        <v>0</v>
      </c>
      <c r="G10" s="434">
        <v>31462.28</v>
      </c>
      <c r="H10" s="433">
        <f t="shared" si="0"/>
        <v>89660128.189999968</v>
      </c>
    </row>
    <row r="11" spans="1:8">
      <c r="A11" s="434">
        <v>5</v>
      </c>
      <c r="B11" s="447" t="s">
        <v>521</v>
      </c>
      <c r="C11" s="434">
        <v>5262239.8299999991</v>
      </c>
      <c r="D11" s="434">
        <v>70947482.319999993</v>
      </c>
      <c r="E11" s="434">
        <v>1855448.7100000004</v>
      </c>
      <c r="F11" s="434">
        <v>0</v>
      </c>
      <c r="G11" s="434">
        <v>0</v>
      </c>
      <c r="H11" s="433">
        <f t="shared" si="0"/>
        <v>74354273.439999998</v>
      </c>
    </row>
    <row r="12" spans="1:8">
      <c r="A12" s="434">
        <v>6</v>
      </c>
      <c r="B12" s="447" t="s">
        <v>522</v>
      </c>
      <c r="C12" s="434">
        <v>1547388.1</v>
      </c>
      <c r="D12" s="434">
        <v>24927888.50000003</v>
      </c>
      <c r="E12" s="434">
        <v>2066566.3699999992</v>
      </c>
      <c r="F12" s="434">
        <v>0</v>
      </c>
      <c r="G12" s="434">
        <v>1877.4139620065591</v>
      </c>
      <c r="H12" s="433">
        <f t="shared" si="0"/>
        <v>24408710.230000034</v>
      </c>
    </row>
    <row r="13" spans="1:8">
      <c r="A13" s="434">
        <v>7</v>
      </c>
      <c r="B13" s="447" t="s">
        <v>523</v>
      </c>
      <c r="C13" s="434">
        <v>1036139.43</v>
      </c>
      <c r="D13" s="434">
        <v>59725650.970000021</v>
      </c>
      <c r="E13" s="434">
        <v>1073901.1700000006</v>
      </c>
      <c r="F13" s="434">
        <v>0</v>
      </c>
      <c r="G13" s="434">
        <v>9050.7901741081878</v>
      </c>
      <c r="H13" s="433">
        <f t="shared" si="0"/>
        <v>59687889.230000019</v>
      </c>
    </row>
    <row r="14" spans="1:8">
      <c r="A14" s="434">
        <v>8</v>
      </c>
      <c r="B14" s="447" t="s">
        <v>524</v>
      </c>
      <c r="C14" s="434">
        <v>1990589.9800000002</v>
      </c>
      <c r="D14" s="434">
        <v>45507422.969999969</v>
      </c>
      <c r="E14" s="434">
        <v>1081815.17</v>
      </c>
      <c r="F14" s="434">
        <v>0</v>
      </c>
      <c r="G14" s="434">
        <v>0</v>
      </c>
      <c r="H14" s="433">
        <f t="shared" si="0"/>
        <v>46416197.779999964</v>
      </c>
    </row>
    <row r="15" spans="1:8">
      <c r="A15" s="434">
        <v>9</v>
      </c>
      <c r="B15" s="447" t="s">
        <v>525</v>
      </c>
      <c r="C15" s="434">
        <v>11084.28</v>
      </c>
      <c r="D15" s="434">
        <v>30515839.360000011</v>
      </c>
      <c r="E15" s="434">
        <v>1173401.8799999992</v>
      </c>
      <c r="F15" s="434">
        <v>0</v>
      </c>
      <c r="G15" s="434">
        <v>0</v>
      </c>
      <c r="H15" s="433">
        <f t="shared" si="0"/>
        <v>29353521.760000013</v>
      </c>
    </row>
    <row r="16" spans="1:8">
      <c r="A16" s="434">
        <v>10</v>
      </c>
      <c r="B16" s="447" t="s">
        <v>526</v>
      </c>
      <c r="C16" s="434">
        <v>1012876.4999999999</v>
      </c>
      <c r="D16" s="434">
        <v>10557091.289999999</v>
      </c>
      <c r="E16" s="434">
        <v>685949.2100000002</v>
      </c>
      <c r="F16" s="434">
        <v>0</v>
      </c>
      <c r="G16" s="434">
        <v>0</v>
      </c>
      <c r="H16" s="433">
        <f t="shared" si="0"/>
        <v>10884018.579999998</v>
      </c>
    </row>
    <row r="17" spans="1:8">
      <c r="A17" s="434">
        <v>11</v>
      </c>
      <c r="B17" s="447" t="s">
        <v>527</v>
      </c>
      <c r="C17" s="434">
        <v>825110.64</v>
      </c>
      <c r="D17" s="434">
        <v>8522462.0600000005</v>
      </c>
      <c r="E17" s="434">
        <v>347646.14999999985</v>
      </c>
      <c r="F17" s="434">
        <v>0</v>
      </c>
      <c r="G17" s="434">
        <v>0</v>
      </c>
      <c r="H17" s="433">
        <f t="shared" si="0"/>
        <v>8999926.5500000007</v>
      </c>
    </row>
    <row r="18" spans="1:8">
      <c r="A18" s="434">
        <v>12</v>
      </c>
      <c r="B18" s="447" t="s">
        <v>528</v>
      </c>
      <c r="C18" s="434">
        <v>3991188.3099999996</v>
      </c>
      <c r="D18" s="434">
        <v>73139855.429999992</v>
      </c>
      <c r="E18" s="434">
        <v>2487397.0900000017</v>
      </c>
      <c r="F18" s="434">
        <v>0</v>
      </c>
      <c r="G18" s="434">
        <v>40990.489778109899</v>
      </c>
      <c r="H18" s="433">
        <f t="shared" si="0"/>
        <v>74643646.649999991</v>
      </c>
    </row>
    <row r="19" spans="1:8">
      <c r="A19" s="434">
        <v>13</v>
      </c>
      <c r="B19" s="447" t="s">
        <v>529</v>
      </c>
      <c r="C19" s="434">
        <v>1023878.2099999998</v>
      </c>
      <c r="D19" s="434">
        <v>17085240.079999994</v>
      </c>
      <c r="E19" s="434">
        <v>767044.24000000046</v>
      </c>
      <c r="F19" s="434">
        <v>0</v>
      </c>
      <c r="G19" s="434">
        <v>3716.5</v>
      </c>
      <c r="H19" s="433">
        <f t="shared" si="0"/>
        <v>17342074.049999993</v>
      </c>
    </row>
    <row r="20" spans="1:8">
      <c r="A20" s="434">
        <v>14</v>
      </c>
      <c r="B20" s="447" t="s">
        <v>530</v>
      </c>
      <c r="C20" s="434">
        <v>6311440.9800000004</v>
      </c>
      <c r="D20" s="434">
        <v>92165836.109999925</v>
      </c>
      <c r="E20" s="434">
        <v>3833192.5400000042</v>
      </c>
      <c r="F20" s="434">
        <v>0</v>
      </c>
      <c r="G20" s="434">
        <v>1334.8412158067003</v>
      </c>
      <c r="H20" s="433">
        <f t="shared" si="0"/>
        <v>94644084.549999923</v>
      </c>
    </row>
    <row r="21" spans="1:8">
      <c r="A21" s="434">
        <v>15</v>
      </c>
      <c r="B21" s="447" t="s">
        <v>531</v>
      </c>
      <c r="C21" s="434">
        <v>316954.81</v>
      </c>
      <c r="D21" s="434">
        <v>28959952.829999994</v>
      </c>
      <c r="E21" s="434">
        <v>337329</v>
      </c>
      <c r="F21" s="434">
        <v>0</v>
      </c>
      <c r="G21" s="434">
        <v>5635.71</v>
      </c>
      <c r="H21" s="433">
        <f t="shared" si="0"/>
        <v>28939578.639999993</v>
      </c>
    </row>
    <row r="22" spans="1:8">
      <c r="A22" s="434">
        <v>16</v>
      </c>
      <c r="B22" s="447" t="s">
        <v>532</v>
      </c>
      <c r="C22" s="434">
        <v>0</v>
      </c>
      <c r="D22" s="434">
        <v>367739.58</v>
      </c>
      <c r="E22" s="434">
        <v>925.8</v>
      </c>
      <c r="F22" s="434">
        <v>0</v>
      </c>
      <c r="G22" s="434">
        <v>0</v>
      </c>
      <c r="H22" s="433">
        <f t="shared" si="0"/>
        <v>366813.78</v>
      </c>
    </row>
    <row r="23" spans="1:8">
      <c r="A23" s="434">
        <v>17</v>
      </c>
      <c r="B23" s="447" t="s">
        <v>533</v>
      </c>
      <c r="C23" s="434">
        <v>947635.48</v>
      </c>
      <c r="D23" s="434">
        <v>3317349.61</v>
      </c>
      <c r="E23" s="434">
        <v>630036.3600000001</v>
      </c>
      <c r="F23" s="434">
        <v>0</v>
      </c>
      <c r="G23" s="434">
        <v>197992.79014486109</v>
      </c>
      <c r="H23" s="433">
        <f t="shared" si="0"/>
        <v>3634948.7299999995</v>
      </c>
    </row>
    <row r="24" spans="1:8">
      <c r="A24" s="434">
        <v>18</v>
      </c>
      <c r="B24" s="447" t="s">
        <v>534</v>
      </c>
      <c r="C24" s="434">
        <v>0</v>
      </c>
      <c r="D24" s="434">
        <v>15336745.900000006</v>
      </c>
      <c r="E24" s="434">
        <v>15656.260000000002</v>
      </c>
      <c r="F24" s="434">
        <v>0</v>
      </c>
      <c r="G24" s="434">
        <v>0</v>
      </c>
      <c r="H24" s="433">
        <f t="shared" si="0"/>
        <v>15321089.640000006</v>
      </c>
    </row>
    <row r="25" spans="1:8">
      <c r="A25" s="434">
        <v>19</v>
      </c>
      <c r="B25" s="447" t="s">
        <v>535</v>
      </c>
      <c r="C25" s="434">
        <v>61254.01</v>
      </c>
      <c r="D25" s="434">
        <v>1677319.85</v>
      </c>
      <c r="E25" s="434">
        <v>36459.43</v>
      </c>
      <c r="F25" s="434">
        <v>0</v>
      </c>
      <c r="G25" s="434">
        <v>0</v>
      </c>
      <c r="H25" s="433">
        <f t="shared" si="0"/>
        <v>1702114.4300000002</v>
      </c>
    </row>
    <row r="26" spans="1:8">
      <c r="A26" s="434">
        <v>20</v>
      </c>
      <c r="B26" s="447" t="s">
        <v>536</v>
      </c>
      <c r="C26" s="434">
        <v>278141.00999999995</v>
      </c>
      <c r="D26" s="434">
        <v>29967285.819999933</v>
      </c>
      <c r="E26" s="434">
        <v>254905.5100000003</v>
      </c>
      <c r="F26" s="434">
        <v>0</v>
      </c>
      <c r="G26" s="434">
        <v>15410.112387650577</v>
      </c>
      <c r="H26" s="433">
        <f t="shared" si="0"/>
        <v>29990521.319999933</v>
      </c>
    </row>
    <row r="27" spans="1:8">
      <c r="A27" s="434">
        <v>21</v>
      </c>
      <c r="B27" s="447" t="s">
        <v>537</v>
      </c>
      <c r="C27" s="434">
        <v>0</v>
      </c>
      <c r="D27" s="434">
        <v>4635705.8099999996</v>
      </c>
      <c r="E27" s="434">
        <v>45185.789999999994</v>
      </c>
      <c r="F27" s="434">
        <v>0</v>
      </c>
      <c r="G27" s="434">
        <v>0</v>
      </c>
      <c r="H27" s="433">
        <f t="shared" si="0"/>
        <v>4590520.0199999996</v>
      </c>
    </row>
    <row r="28" spans="1:8">
      <c r="A28" s="434">
        <v>22</v>
      </c>
      <c r="B28" s="447" t="s">
        <v>538</v>
      </c>
      <c r="C28" s="434">
        <v>4569.57</v>
      </c>
      <c r="D28" s="434">
        <v>1229593.8900000004</v>
      </c>
      <c r="E28" s="434">
        <v>56362.04</v>
      </c>
      <c r="F28" s="434">
        <v>0</v>
      </c>
      <c r="G28" s="434">
        <v>0</v>
      </c>
      <c r="H28" s="433">
        <f t="shared" si="0"/>
        <v>1177801.4200000004</v>
      </c>
    </row>
    <row r="29" spans="1:8">
      <c r="A29" s="434">
        <v>23</v>
      </c>
      <c r="B29" s="447" t="s">
        <v>539</v>
      </c>
      <c r="C29" s="434">
        <v>4909353.8800000008</v>
      </c>
      <c r="D29" s="434">
        <v>117142837.83999984</v>
      </c>
      <c r="E29" s="434">
        <v>3142687.4799999958</v>
      </c>
      <c r="F29" s="434">
        <v>0</v>
      </c>
      <c r="G29" s="434">
        <v>94641.316618798621</v>
      </c>
      <c r="H29" s="433">
        <f t="shared" si="0"/>
        <v>118909504.23999985</v>
      </c>
    </row>
    <row r="30" spans="1:8">
      <c r="A30" s="434">
        <v>24</v>
      </c>
      <c r="B30" s="447" t="s">
        <v>540</v>
      </c>
      <c r="C30" s="434">
        <v>3926326.5299999984</v>
      </c>
      <c r="D30" s="434">
        <v>138147259.56</v>
      </c>
      <c r="E30" s="434">
        <v>3504759.6299999934</v>
      </c>
      <c r="F30" s="434">
        <v>0</v>
      </c>
      <c r="G30" s="434">
        <v>19283.440000000002</v>
      </c>
      <c r="H30" s="433">
        <f t="shared" si="0"/>
        <v>138568826.46000001</v>
      </c>
    </row>
    <row r="31" spans="1:8">
      <c r="A31" s="434">
        <v>25</v>
      </c>
      <c r="B31" s="447" t="s">
        <v>541</v>
      </c>
      <c r="C31" s="434">
        <v>3167950.0099999993</v>
      </c>
      <c r="D31" s="434">
        <v>47680794.749999993</v>
      </c>
      <c r="E31" s="434">
        <v>1505596.8199999998</v>
      </c>
      <c r="F31" s="434">
        <v>0</v>
      </c>
      <c r="G31" s="434">
        <v>52227.6</v>
      </c>
      <c r="H31" s="433">
        <f t="shared" si="0"/>
        <v>49343147.93999999</v>
      </c>
    </row>
    <row r="32" spans="1:8">
      <c r="A32" s="434">
        <v>26</v>
      </c>
      <c r="B32" s="447" t="s">
        <v>542</v>
      </c>
      <c r="C32" s="434">
        <v>2854451.5200000023</v>
      </c>
      <c r="D32" s="434">
        <v>32130276.289999977</v>
      </c>
      <c r="E32" s="434">
        <v>955666.06000000017</v>
      </c>
      <c r="F32" s="434">
        <v>0</v>
      </c>
      <c r="G32" s="434">
        <v>43802.554381905597</v>
      </c>
      <c r="H32" s="433">
        <f t="shared" si="0"/>
        <v>34029061.749999978</v>
      </c>
    </row>
    <row r="33" spans="1:8">
      <c r="A33" s="434">
        <v>27</v>
      </c>
      <c r="B33" s="434" t="s">
        <v>99</v>
      </c>
      <c r="C33" s="434">
        <v>21197163.430490542</v>
      </c>
      <c r="D33" s="434">
        <v>91448483.842485726</v>
      </c>
      <c r="E33" s="434">
        <v>0</v>
      </c>
      <c r="F33" s="434">
        <v>0</v>
      </c>
      <c r="G33" s="434">
        <v>0</v>
      </c>
      <c r="H33" s="433">
        <f t="shared" si="0"/>
        <v>112645647.27297626</v>
      </c>
    </row>
    <row r="34" spans="1:8">
      <c r="A34" s="434">
        <v>28</v>
      </c>
      <c r="B34" s="437" t="s">
        <v>66</v>
      </c>
      <c r="C34" s="437">
        <f>SUM(C7:C33)</f>
        <v>64175748.640490547</v>
      </c>
      <c r="D34" s="437">
        <f>SUM(D7:D33)</f>
        <v>1437705365.5452278</v>
      </c>
      <c r="E34" s="437">
        <f>SUM(E7:E33)</f>
        <v>27898323.34</v>
      </c>
      <c r="F34" s="437">
        <f>SUM(F7:F33)</f>
        <v>0</v>
      </c>
      <c r="G34" s="437">
        <f>SUM(G7:G33)</f>
        <v>744848.2664267834</v>
      </c>
      <c r="H34" s="433">
        <f t="shared" si="0"/>
        <v>1473982790.8457184</v>
      </c>
    </row>
    <row r="36" spans="1:8">
      <c r="B36" s="34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39" bestFit="1" customWidth="1"/>
    <col min="2" max="2" width="108" style="339" bestFit="1" customWidth="1"/>
    <col min="3" max="3" width="35.5546875" style="339" customWidth="1"/>
    <col min="4" max="4" width="38.44140625" style="339" customWidth="1"/>
    <col min="5" max="16384" width="9.109375" style="339"/>
  </cols>
  <sheetData>
    <row r="1" spans="1:4" ht="13.8">
      <c r="A1" s="338" t="s">
        <v>108</v>
      </c>
      <c r="B1" s="274" t="str">
        <f>Info!C2</f>
        <v>ს.ს ტერა ბანკი</v>
      </c>
    </row>
    <row r="2" spans="1:4">
      <c r="A2" s="338" t="s">
        <v>109</v>
      </c>
      <c r="B2" s="341">
        <f>'1. key ratios'!B2</f>
        <v>45016</v>
      </c>
    </row>
    <row r="3" spans="1:4">
      <c r="A3" s="340" t="s">
        <v>543</v>
      </c>
    </row>
    <row r="5" spans="1:4">
      <c r="A5" s="670" t="s">
        <v>880</v>
      </c>
      <c r="B5" s="670"/>
      <c r="C5" s="457" t="s">
        <v>562</v>
      </c>
      <c r="D5" s="457" t="s">
        <v>879</v>
      </c>
    </row>
    <row r="6" spans="1:4">
      <c r="A6" s="456">
        <v>1</v>
      </c>
      <c r="B6" s="449" t="s">
        <v>878</v>
      </c>
      <c r="C6" s="451">
        <v>29747098.850000009</v>
      </c>
      <c r="D6" s="451">
        <v>35419.746581272208</v>
      </c>
    </row>
    <row r="7" spans="1:4">
      <c r="A7" s="453">
        <v>2</v>
      </c>
      <c r="B7" s="449" t="s">
        <v>877</v>
      </c>
      <c r="C7" s="451">
        <v>9013726.2279994786</v>
      </c>
      <c r="D7" s="451">
        <v>11875.154407584356</v>
      </c>
    </row>
    <row r="8" spans="1:4">
      <c r="A8" s="455">
        <v>2.1</v>
      </c>
      <c r="B8" s="454" t="s">
        <v>876</v>
      </c>
      <c r="C8" s="451">
        <v>1194701.1500000004</v>
      </c>
      <c r="D8" s="451">
        <v>11875.154407584356</v>
      </c>
    </row>
    <row r="9" spans="1:4">
      <c r="A9" s="455">
        <v>2.2000000000000002</v>
      </c>
      <c r="B9" s="454" t="s">
        <v>875</v>
      </c>
      <c r="C9" s="451">
        <v>7819025.0779994782</v>
      </c>
      <c r="D9" s="451">
        <v>0</v>
      </c>
    </row>
    <row r="10" spans="1:4">
      <c r="A10" s="456">
        <v>3</v>
      </c>
      <c r="B10" s="449" t="s">
        <v>874</v>
      </c>
      <c r="C10" s="451">
        <v>10194348.481806712</v>
      </c>
      <c r="D10" s="451">
        <v>0</v>
      </c>
    </row>
    <row r="11" spans="1:4">
      <c r="A11" s="455">
        <v>3.1</v>
      </c>
      <c r="B11" s="454" t="s">
        <v>544</v>
      </c>
      <c r="C11" s="451">
        <v>744848.26642678329</v>
      </c>
      <c r="D11" s="451">
        <v>0</v>
      </c>
    </row>
    <row r="12" spans="1:4">
      <c r="A12" s="455">
        <v>3.2</v>
      </c>
      <c r="B12" s="454" t="s">
        <v>873</v>
      </c>
      <c r="C12" s="451">
        <v>2506180.152361644</v>
      </c>
      <c r="D12" s="451">
        <v>0</v>
      </c>
    </row>
    <row r="13" spans="1:4">
      <c r="A13" s="455">
        <v>3.3</v>
      </c>
      <c r="B13" s="454" t="s">
        <v>872</v>
      </c>
      <c r="C13" s="451">
        <v>6943320.0630182847</v>
      </c>
      <c r="D13" s="451">
        <v>0</v>
      </c>
    </row>
    <row r="14" spans="1:4">
      <c r="A14" s="453">
        <v>4</v>
      </c>
      <c r="B14" s="452" t="s">
        <v>871</v>
      </c>
      <c r="C14" s="451">
        <v>-668162.07680899999</v>
      </c>
      <c r="D14" s="451">
        <v>0</v>
      </c>
    </row>
    <row r="15" spans="1:4">
      <c r="A15" s="450">
        <v>5</v>
      </c>
      <c r="B15" s="449" t="s">
        <v>870</v>
      </c>
      <c r="C15" s="448">
        <f>C6+C7-C10+C14</f>
        <v>27898314.519383777</v>
      </c>
      <c r="D15" s="448">
        <f>D6+D7-D10+D14</f>
        <v>47294.900988856563</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444" bestFit="1" customWidth="1"/>
    <col min="2" max="2" width="128.88671875" style="444" bestFit="1" customWidth="1"/>
    <col min="3" max="3" width="37" style="444" customWidth="1"/>
    <col min="4" max="4" width="50.5546875" style="444" customWidth="1"/>
    <col min="5" max="16384" width="9.109375" style="444"/>
  </cols>
  <sheetData>
    <row r="1" spans="1:4" ht="13.8">
      <c r="A1" s="338" t="s">
        <v>108</v>
      </c>
      <c r="B1" s="274" t="str">
        <f>Info!C2</f>
        <v>ს.ს ტერა ბანკი</v>
      </c>
    </row>
    <row r="2" spans="1:4">
      <c r="A2" s="338" t="s">
        <v>109</v>
      </c>
      <c r="B2" s="341">
        <f>'1. key ratios'!B2</f>
        <v>45016</v>
      </c>
    </row>
    <row r="3" spans="1:4">
      <c r="A3" s="340" t="s">
        <v>545</v>
      </c>
    </row>
    <row r="4" spans="1:4">
      <c r="A4" s="340"/>
    </row>
    <row r="5" spans="1:4" ht="15" customHeight="1">
      <c r="A5" s="671" t="s">
        <v>546</v>
      </c>
      <c r="B5" s="672"/>
      <c r="C5" s="675" t="s">
        <v>547</v>
      </c>
      <c r="D5" s="675" t="s">
        <v>548</v>
      </c>
    </row>
    <row r="6" spans="1:4">
      <c r="A6" s="673"/>
      <c r="B6" s="674"/>
      <c r="C6" s="675"/>
      <c r="D6" s="675"/>
    </row>
    <row r="7" spans="1:4">
      <c r="A7" s="437">
        <v>1</v>
      </c>
      <c r="B7" s="437" t="s">
        <v>549</v>
      </c>
      <c r="C7" s="434">
        <v>44406438.839999966</v>
      </c>
      <c r="D7" s="458"/>
    </row>
    <row r="8" spans="1:4">
      <c r="A8" s="434">
        <v>2</v>
      </c>
      <c r="B8" s="434" t="s">
        <v>550</v>
      </c>
      <c r="C8" s="434">
        <v>5596278.018686004</v>
      </c>
      <c r="D8" s="458"/>
    </row>
    <row r="9" spans="1:4">
      <c r="A9" s="434">
        <v>3</v>
      </c>
      <c r="B9" s="461" t="s">
        <v>551</v>
      </c>
      <c r="C9" s="434">
        <v>1.2080000000000007E-3</v>
      </c>
      <c r="D9" s="458"/>
    </row>
    <row r="10" spans="1:4">
      <c r="A10" s="434">
        <v>4</v>
      </c>
      <c r="B10" s="434" t="s">
        <v>552</v>
      </c>
      <c r="C10" s="434">
        <v>7024131.649894001</v>
      </c>
      <c r="D10" s="458"/>
    </row>
    <row r="11" spans="1:4">
      <c r="A11" s="434">
        <v>5</v>
      </c>
      <c r="B11" s="460" t="s">
        <v>881</v>
      </c>
      <c r="C11" s="434">
        <v>2446665.2718879986</v>
      </c>
      <c r="D11" s="458"/>
    </row>
    <row r="12" spans="1:4">
      <c r="A12" s="434">
        <v>6</v>
      </c>
      <c r="B12" s="460" t="s">
        <v>553</v>
      </c>
      <c r="C12" s="434">
        <v>2228158.2608680008</v>
      </c>
      <c r="D12" s="458"/>
    </row>
    <row r="13" spans="1:4">
      <c r="A13" s="434">
        <v>7</v>
      </c>
      <c r="B13" s="460" t="s">
        <v>556</v>
      </c>
      <c r="C13" s="434">
        <v>1097892.555312</v>
      </c>
      <c r="D13" s="458"/>
    </row>
    <row r="14" spans="1:4">
      <c r="A14" s="434">
        <v>8</v>
      </c>
      <c r="B14" s="460" t="s">
        <v>554</v>
      </c>
      <c r="C14" s="434">
        <v>0</v>
      </c>
      <c r="D14" s="434"/>
    </row>
    <row r="15" spans="1:4">
      <c r="A15" s="434">
        <v>9</v>
      </c>
      <c r="B15" s="460" t="s">
        <v>555</v>
      </c>
      <c r="C15" s="434">
        <v>0</v>
      </c>
      <c r="D15" s="434"/>
    </row>
    <row r="16" spans="1:4">
      <c r="A16" s="434">
        <v>10</v>
      </c>
      <c r="B16" s="460" t="s">
        <v>557</v>
      </c>
      <c r="C16" s="434">
        <v>0</v>
      </c>
      <c r="D16" s="434"/>
    </row>
    <row r="17" spans="1:4">
      <c r="A17" s="434">
        <v>11</v>
      </c>
      <c r="B17" s="460" t="s">
        <v>558</v>
      </c>
      <c r="C17" s="434">
        <v>1251415.5618260005</v>
      </c>
      <c r="D17" s="458"/>
    </row>
    <row r="18" spans="1:4">
      <c r="A18" s="437">
        <v>12</v>
      </c>
      <c r="B18" s="459" t="s">
        <v>559</v>
      </c>
      <c r="C18" s="437">
        <f>C7+C8+C9-C10</f>
        <v>42978585.209999971</v>
      </c>
      <c r="D18" s="458"/>
    </row>
    <row r="21" spans="1:4">
      <c r="B21" s="338"/>
    </row>
    <row r="22" spans="1:4">
      <c r="B22" s="338"/>
    </row>
    <row r="23" spans="1:4">
      <c r="B23" s="34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09375" defaultRowHeight="12"/>
  <cols>
    <col min="1" max="1" width="11.88671875" style="444" bestFit="1" customWidth="1"/>
    <col min="2" max="2" width="63.88671875" style="444" customWidth="1"/>
    <col min="3" max="3" width="15.5546875" style="444" customWidth="1"/>
    <col min="4" max="18" width="22.33203125" style="444" customWidth="1"/>
    <col min="19" max="19" width="23.33203125" style="444" bestFit="1" customWidth="1"/>
    <col min="20" max="26" width="22.33203125" style="444" customWidth="1"/>
    <col min="27" max="27" width="23.33203125" style="444" bestFit="1" customWidth="1"/>
    <col min="28" max="28" width="20" style="444" customWidth="1"/>
    <col min="29" max="16384" width="9.109375" style="444"/>
  </cols>
  <sheetData>
    <row r="1" spans="1:28" ht="13.8">
      <c r="A1" s="338" t="s">
        <v>108</v>
      </c>
      <c r="B1" s="274" t="str">
        <f>Info!C2</f>
        <v>ს.ს ტერა ბანკი</v>
      </c>
    </row>
    <row r="2" spans="1:28">
      <c r="A2" s="338" t="s">
        <v>109</v>
      </c>
      <c r="B2" s="341">
        <f>'1. key ratios'!B2</f>
        <v>45016</v>
      </c>
      <c r="C2" s="445"/>
    </row>
    <row r="3" spans="1:28">
      <c r="A3" s="340" t="s">
        <v>560</v>
      </c>
    </row>
    <row r="5" spans="1:28" ht="15" customHeight="1">
      <c r="A5" s="676" t="s">
        <v>894</v>
      </c>
      <c r="B5" s="677"/>
      <c r="C5" s="668" t="s">
        <v>893</v>
      </c>
      <c r="D5" s="682"/>
      <c r="E5" s="682"/>
      <c r="F5" s="682"/>
      <c r="G5" s="682"/>
      <c r="H5" s="682"/>
      <c r="I5" s="682"/>
      <c r="J5" s="682"/>
      <c r="K5" s="682"/>
      <c r="L5" s="682"/>
      <c r="M5" s="682"/>
      <c r="N5" s="682"/>
      <c r="O5" s="682"/>
      <c r="P5" s="682"/>
      <c r="Q5" s="682"/>
      <c r="R5" s="682"/>
      <c r="S5" s="682"/>
      <c r="T5" s="472"/>
      <c r="U5" s="472"/>
      <c r="V5" s="472"/>
      <c r="W5" s="472"/>
      <c r="X5" s="472"/>
      <c r="Y5" s="472"/>
      <c r="Z5" s="472"/>
      <c r="AA5" s="471"/>
      <c r="AB5" s="464"/>
    </row>
    <row r="6" spans="1:28">
      <c r="A6" s="678"/>
      <c r="B6" s="679"/>
      <c r="C6" s="683" t="s">
        <v>66</v>
      </c>
      <c r="D6" s="685" t="s">
        <v>892</v>
      </c>
      <c r="E6" s="685"/>
      <c r="F6" s="685"/>
      <c r="G6" s="685"/>
      <c r="H6" s="686" t="s">
        <v>891</v>
      </c>
      <c r="I6" s="687"/>
      <c r="J6" s="687"/>
      <c r="K6" s="688"/>
      <c r="L6" s="469"/>
      <c r="M6" s="689" t="s">
        <v>890</v>
      </c>
      <c r="N6" s="689"/>
      <c r="O6" s="689"/>
      <c r="P6" s="689"/>
      <c r="Q6" s="689"/>
      <c r="R6" s="689"/>
      <c r="S6" s="666"/>
      <c r="T6" s="470"/>
      <c r="U6" s="669" t="s">
        <v>889</v>
      </c>
      <c r="V6" s="669"/>
      <c r="W6" s="669"/>
      <c r="X6" s="669"/>
      <c r="Y6" s="669"/>
      <c r="Z6" s="669"/>
      <c r="AA6" s="667"/>
      <c r="AB6" s="469"/>
    </row>
    <row r="7" spans="1:28" ht="24">
      <c r="A7" s="680"/>
      <c r="B7" s="681"/>
      <c r="C7" s="684"/>
      <c r="D7" s="468"/>
      <c r="E7" s="441" t="s">
        <v>561</v>
      </c>
      <c r="F7" s="441" t="s">
        <v>887</v>
      </c>
      <c r="G7" s="441" t="s">
        <v>888</v>
      </c>
      <c r="H7" s="467"/>
      <c r="I7" s="441" t="s">
        <v>561</v>
      </c>
      <c r="J7" s="441" t="s">
        <v>887</v>
      </c>
      <c r="K7" s="441" t="s">
        <v>888</v>
      </c>
      <c r="L7" s="466"/>
      <c r="M7" s="441" t="s">
        <v>561</v>
      </c>
      <c r="N7" s="441" t="s">
        <v>887</v>
      </c>
      <c r="O7" s="441" t="s">
        <v>886</v>
      </c>
      <c r="P7" s="441" t="s">
        <v>885</v>
      </c>
      <c r="Q7" s="441" t="s">
        <v>884</v>
      </c>
      <c r="R7" s="441" t="s">
        <v>883</v>
      </c>
      <c r="S7" s="441" t="s">
        <v>882</v>
      </c>
      <c r="T7" s="465"/>
      <c r="U7" s="441" t="s">
        <v>561</v>
      </c>
      <c r="V7" s="441" t="s">
        <v>887</v>
      </c>
      <c r="W7" s="441" t="s">
        <v>886</v>
      </c>
      <c r="X7" s="441" t="s">
        <v>885</v>
      </c>
      <c r="Y7" s="441" t="s">
        <v>884</v>
      </c>
      <c r="Z7" s="441" t="s">
        <v>883</v>
      </c>
      <c r="AA7" s="441" t="s">
        <v>882</v>
      </c>
      <c r="AB7" s="464"/>
    </row>
    <row r="8" spans="1:28">
      <c r="A8" s="463">
        <v>1</v>
      </c>
      <c r="B8" s="437" t="s">
        <v>562</v>
      </c>
      <c r="C8" s="580">
        <v>1090489629.1899972</v>
      </c>
      <c r="D8" s="580">
        <v>985368963.19999838</v>
      </c>
      <c r="E8" s="580">
        <v>23803756.950000003</v>
      </c>
      <c r="F8" s="580">
        <v>0</v>
      </c>
      <c r="G8" s="580">
        <v>0</v>
      </c>
      <c r="H8" s="580">
        <v>62142080.780000038</v>
      </c>
      <c r="I8" s="580">
        <v>15312822.91</v>
      </c>
      <c r="J8" s="580">
        <v>7126431.9499999993</v>
      </c>
      <c r="K8" s="580">
        <v>0</v>
      </c>
      <c r="L8" s="580">
        <v>42978585.210000016</v>
      </c>
      <c r="M8" s="580">
        <v>2052002.0300000012</v>
      </c>
      <c r="N8" s="580">
        <v>2332311.2000000002</v>
      </c>
      <c r="O8" s="580">
        <v>2835679.6100000008</v>
      </c>
      <c r="P8" s="580">
        <v>8361181.2700000014</v>
      </c>
      <c r="Q8" s="580">
        <v>4254321.0999999996</v>
      </c>
      <c r="R8" s="580">
        <v>4708846.75</v>
      </c>
      <c r="S8" s="580">
        <v>2764.8</v>
      </c>
      <c r="T8" s="434"/>
      <c r="U8" s="434">
        <v>0</v>
      </c>
      <c r="V8" s="434">
        <v>0</v>
      </c>
      <c r="W8" s="434">
        <v>0</v>
      </c>
      <c r="X8" s="434">
        <v>0</v>
      </c>
      <c r="Y8" s="434">
        <v>0</v>
      </c>
      <c r="Z8" s="434">
        <v>0</v>
      </c>
      <c r="AA8" s="434">
        <v>0</v>
      </c>
    </row>
    <row r="9" spans="1:28">
      <c r="A9" s="434">
        <v>1.1000000000000001</v>
      </c>
      <c r="B9" s="453" t="s">
        <v>563</v>
      </c>
      <c r="C9" s="453">
        <v>0</v>
      </c>
      <c r="D9" s="453">
        <v>0</v>
      </c>
      <c r="E9" s="453">
        <v>0</v>
      </c>
      <c r="F9" s="453">
        <v>0</v>
      </c>
      <c r="G9" s="453">
        <v>0</v>
      </c>
      <c r="H9" s="453">
        <v>0</v>
      </c>
      <c r="I9" s="453">
        <v>0</v>
      </c>
      <c r="J9" s="453">
        <v>0</v>
      </c>
      <c r="K9" s="453">
        <v>0</v>
      </c>
      <c r="L9" s="453">
        <v>0</v>
      </c>
      <c r="M9" s="453">
        <v>0</v>
      </c>
      <c r="N9" s="453">
        <v>0</v>
      </c>
      <c r="O9" s="453">
        <v>0</v>
      </c>
      <c r="P9" s="453">
        <v>0</v>
      </c>
      <c r="Q9" s="453">
        <v>0</v>
      </c>
      <c r="R9" s="453">
        <v>0</v>
      </c>
      <c r="S9" s="453">
        <v>0</v>
      </c>
      <c r="T9" s="434"/>
      <c r="U9" s="434">
        <v>0</v>
      </c>
      <c r="V9" s="434">
        <v>0</v>
      </c>
      <c r="W9" s="434">
        <v>0</v>
      </c>
      <c r="X9" s="434">
        <v>0</v>
      </c>
      <c r="Y9" s="434">
        <v>0</v>
      </c>
      <c r="Z9" s="434">
        <v>0</v>
      </c>
      <c r="AA9" s="434">
        <v>0</v>
      </c>
    </row>
    <row r="10" spans="1:28">
      <c r="A10" s="434">
        <v>1.2</v>
      </c>
      <c r="B10" s="453" t="s">
        <v>564</v>
      </c>
      <c r="C10" s="453">
        <v>0</v>
      </c>
      <c r="D10" s="453">
        <v>0</v>
      </c>
      <c r="E10" s="453">
        <v>0</v>
      </c>
      <c r="F10" s="453">
        <v>0</v>
      </c>
      <c r="G10" s="453">
        <v>0</v>
      </c>
      <c r="H10" s="453">
        <v>0</v>
      </c>
      <c r="I10" s="453">
        <v>0</v>
      </c>
      <c r="J10" s="453">
        <v>0</v>
      </c>
      <c r="K10" s="453">
        <v>0</v>
      </c>
      <c r="L10" s="453">
        <v>0</v>
      </c>
      <c r="M10" s="453">
        <v>0</v>
      </c>
      <c r="N10" s="453">
        <v>0</v>
      </c>
      <c r="O10" s="453">
        <v>0</v>
      </c>
      <c r="P10" s="453">
        <v>0</v>
      </c>
      <c r="Q10" s="453">
        <v>0</v>
      </c>
      <c r="R10" s="453">
        <v>0</v>
      </c>
      <c r="S10" s="453">
        <v>0</v>
      </c>
      <c r="T10" s="434"/>
      <c r="U10" s="434">
        <v>0</v>
      </c>
      <c r="V10" s="434">
        <v>0</v>
      </c>
      <c r="W10" s="434">
        <v>0</v>
      </c>
      <c r="X10" s="434">
        <v>0</v>
      </c>
      <c r="Y10" s="434">
        <v>0</v>
      </c>
      <c r="Z10" s="434">
        <v>0</v>
      </c>
      <c r="AA10" s="434">
        <v>0</v>
      </c>
    </row>
    <row r="11" spans="1:28">
      <c r="A11" s="434">
        <v>1.3</v>
      </c>
      <c r="B11" s="453" t="s">
        <v>565</v>
      </c>
      <c r="C11" s="453">
        <v>0</v>
      </c>
      <c r="D11" s="453">
        <v>0</v>
      </c>
      <c r="E11" s="453">
        <v>0</v>
      </c>
      <c r="F11" s="453">
        <v>0</v>
      </c>
      <c r="G11" s="453">
        <v>0</v>
      </c>
      <c r="H11" s="453">
        <v>0</v>
      </c>
      <c r="I11" s="453">
        <v>0</v>
      </c>
      <c r="J11" s="453">
        <v>0</v>
      </c>
      <c r="K11" s="453">
        <v>0</v>
      </c>
      <c r="L11" s="453">
        <v>0</v>
      </c>
      <c r="M11" s="453">
        <v>0</v>
      </c>
      <c r="N11" s="453">
        <v>0</v>
      </c>
      <c r="O11" s="453">
        <v>0</v>
      </c>
      <c r="P11" s="453">
        <v>0</v>
      </c>
      <c r="Q11" s="453">
        <v>0</v>
      </c>
      <c r="R11" s="453">
        <v>0</v>
      </c>
      <c r="S11" s="453">
        <v>0</v>
      </c>
      <c r="T11" s="434"/>
      <c r="U11" s="434">
        <v>0</v>
      </c>
      <c r="V11" s="434">
        <v>0</v>
      </c>
      <c r="W11" s="434">
        <v>0</v>
      </c>
      <c r="X11" s="434">
        <v>0</v>
      </c>
      <c r="Y11" s="434">
        <v>0</v>
      </c>
      <c r="Z11" s="434">
        <v>0</v>
      </c>
      <c r="AA11" s="434">
        <v>0</v>
      </c>
    </row>
    <row r="12" spans="1:28">
      <c r="A12" s="434">
        <v>1.4</v>
      </c>
      <c r="B12" s="453" t="s">
        <v>566</v>
      </c>
      <c r="C12" s="453">
        <v>30417702.139999997</v>
      </c>
      <c r="D12" s="453">
        <v>30245219.849999998</v>
      </c>
      <c r="E12" s="453">
        <v>0</v>
      </c>
      <c r="F12" s="453">
        <v>0</v>
      </c>
      <c r="G12" s="453">
        <v>0</v>
      </c>
      <c r="H12" s="453">
        <v>0</v>
      </c>
      <c r="I12" s="453">
        <v>0</v>
      </c>
      <c r="J12" s="453">
        <v>0</v>
      </c>
      <c r="K12" s="453">
        <v>0</v>
      </c>
      <c r="L12" s="453">
        <v>172482.28999999998</v>
      </c>
      <c r="M12" s="453">
        <v>0</v>
      </c>
      <c r="N12" s="453">
        <v>0</v>
      </c>
      <c r="O12" s="453">
        <v>0</v>
      </c>
      <c r="P12" s="453">
        <v>115767.9</v>
      </c>
      <c r="Q12" s="453">
        <v>56714.39</v>
      </c>
      <c r="R12" s="453">
        <v>0</v>
      </c>
      <c r="S12" s="453">
        <v>0</v>
      </c>
      <c r="T12" s="434"/>
      <c r="U12" s="434">
        <v>0</v>
      </c>
      <c r="V12" s="434">
        <v>0</v>
      </c>
      <c r="W12" s="434">
        <v>0</v>
      </c>
      <c r="X12" s="434">
        <v>0</v>
      </c>
      <c r="Y12" s="434">
        <v>0</v>
      </c>
      <c r="Z12" s="434">
        <v>0</v>
      </c>
      <c r="AA12" s="434">
        <v>0</v>
      </c>
    </row>
    <row r="13" spans="1:28">
      <c r="A13" s="434">
        <v>1.5</v>
      </c>
      <c r="B13" s="453" t="s">
        <v>567</v>
      </c>
      <c r="C13" s="453">
        <v>462225351.87999928</v>
      </c>
      <c r="D13" s="453">
        <v>416449525.57999957</v>
      </c>
      <c r="E13" s="453">
        <v>15294395.270000001</v>
      </c>
      <c r="F13" s="453">
        <v>0</v>
      </c>
      <c r="G13" s="453">
        <v>0</v>
      </c>
      <c r="H13" s="453">
        <v>28059238.010000005</v>
      </c>
      <c r="I13" s="453">
        <v>11334234.920000002</v>
      </c>
      <c r="J13" s="453">
        <v>2827867.27</v>
      </c>
      <c r="K13" s="453">
        <v>0</v>
      </c>
      <c r="L13" s="453">
        <v>17716588.289999999</v>
      </c>
      <c r="M13" s="453">
        <v>640279.76</v>
      </c>
      <c r="N13" s="453">
        <v>835194.24</v>
      </c>
      <c r="O13" s="453">
        <v>362421.22000000003</v>
      </c>
      <c r="P13" s="453">
        <v>4912529.2</v>
      </c>
      <c r="Q13" s="453">
        <v>2058303.7</v>
      </c>
      <c r="R13" s="453">
        <v>1516137.96</v>
      </c>
      <c r="S13" s="453">
        <v>0</v>
      </c>
      <c r="T13" s="434"/>
      <c r="U13" s="434">
        <v>0</v>
      </c>
      <c r="V13" s="434">
        <v>0</v>
      </c>
      <c r="W13" s="434">
        <v>0</v>
      </c>
      <c r="X13" s="434">
        <v>0</v>
      </c>
      <c r="Y13" s="434">
        <v>0</v>
      </c>
      <c r="Z13" s="434">
        <v>0</v>
      </c>
      <c r="AA13" s="434">
        <v>0</v>
      </c>
    </row>
    <row r="14" spans="1:28">
      <c r="A14" s="434">
        <v>1.6</v>
      </c>
      <c r="B14" s="453" t="s">
        <v>568</v>
      </c>
      <c r="C14" s="453">
        <v>597846575.16999805</v>
      </c>
      <c r="D14" s="453">
        <v>538674217.76999879</v>
      </c>
      <c r="E14" s="453">
        <v>8509361.6800000016</v>
      </c>
      <c r="F14" s="453">
        <v>0</v>
      </c>
      <c r="G14" s="453">
        <v>0</v>
      </c>
      <c r="H14" s="453">
        <v>34082842.770000033</v>
      </c>
      <c r="I14" s="453">
        <v>3978587.9899999993</v>
      </c>
      <c r="J14" s="453">
        <v>4298564.6799999988</v>
      </c>
      <c r="K14" s="453">
        <v>0</v>
      </c>
      <c r="L14" s="453">
        <v>25089514.630000018</v>
      </c>
      <c r="M14" s="453">
        <v>1411722.2700000012</v>
      </c>
      <c r="N14" s="453">
        <v>1497116.96</v>
      </c>
      <c r="O14" s="453">
        <v>2473258.3900000006</v>
      </c>
      <c r="P14" s="453">
        <v>3332884.1700000009</v>
      </c>
      <c r="Q14" s="453">
        <v>2139303.0100000002</v>
      </c>
      <c r="R14" s="453">
        <v>3192708.7899999996</v>
      </c>
      <c r="S14" s="453">
        <v>2764.8</v>
      </c>
      <c r="T14" s="434"/>
      <c r="U14" s="434">
        <v>0</v>
      </c>
      <c r="V14" s="434">
        <v>0</v>
      </c>
      <c r="W14" s="434">
        <v>0</v>
      </c>
      <c r="X14" s="434">
        <v>0</v>
      </c>
      <c r="Y14" s="434">
        <v>0</v>
      </c>
      <c r="Z14" s="434">
        <v>0</v>
      </c>
      <c r="AA14" s="434">
        <v>0</v>
      </c>
    </row>
    <row r="15" spans="1:28">
      <c r="A15" s="463">
        <v>2</v>
      </c>
      <c r="B15" s="437" t="s">
        <v>569</v>
      </c>
      <c r="C15" s="437">
        <v>131233257.44999999</v>
      </c>
      <c r="D15" s="437">
        <v>131233257.44999999</v>
      </c>
      <c r="E15" s="437">
        <v>0</v>
      </c>
      <c r="F15" s="437">
        <v>0</v>
      </c>
      <c r="G15" s="437">
        <v>0</v>
      </c>
      <c r="H15" s="437">
        <v>0</v>
      </c>
      <c r="I15" s="437">
        <v>0</v>
      </c>
      <c r="J15" s="437">
        <v>0</v>
      </c>
      <c r="K15" s="437">
        <v>0</v>
      </c>
      <c r="L15" s="437">
        <v>0</v>
      </c>
      <c r="M15" s="437">
        <v>0</v>
      </c>
      <c r="N15" s="437">
        <v>0</v>
      </c>
      <c r="O15" s="437">
        <v>0</v>
      </c>
      <c r="P15" s="437">
        <v>0</v>
      </c>
      <c r="Q15" s="437">
        <v>0</v>
      </c>
      <c r="R15" s="437">
        <v>0</v>
      </c>
      <c r="S15" s="437">
        <v>0</v>
      </c>
      <c r="T15" s="434"/>
      <c r="U15" s="434">
        <v>0</v>
      </c>
      <c r="V15" s="434">
        <v>0</v>
      </c>
      <c r="W15" s="434">
        <v>0</v>
      </c>
      <c r="X15" s="434">
        <v>0</v>
      </c>
      <c r="Y15" s="434">
        <v>0</v>
      </c>
      <c r="Z15" s="434">
        <v>0</v>
      </c>
      <c r="AA15" s="434">
        <v>0</v>
      </c>
    </row>
    <row r="16" spans="1:28">
      <c r="A16" s="434">
        <v>2.1</v>
      </c>
      <c r="B16" s="453" t="s">
        <v>563</v>
      </c>
      <c r="C16" s="453">
        <v>9801325.8300000001</v>
      </c>
      <c r="D16" s="453">
        <v>9801325.8300000001</v>
      </c>
      <c r="E16" s="453">
        <v>0</v>
      </c>
      <c r="F16" s="453">
        <v>0</v>
      </c>
      <c r="G16" s="453">
        <v>0</v>
      </c>
      <c r="H16" s="453">
        <v>0</v>
      </c>
      <c r="I16" s="453">
        <v>0</v>
      </c>
      <c r="J16" s="453">
        <v>0</v>
      </c>
      <c r="K16" s="453">
        <v>0</v>
      </c>
      <c r="L16" s="453">
        <v>0</v>
      </c>
      <c r="M16" s="453">
        <v>0</v>
      </c>
      <c r="N16" s="453">
        <v>0</v>
      </c>
      <c r="O16" s="453">
        <v>0</v>
      </c>
      <c r="P16" s="453">
        <v>0</v>
      </c>
      <c r="Q16" s="453">
        <v>0</v>
      </c>
      <c r="R16" s="453">
        <v>0</v>
      </c>
      <c r="S16" s="453">
        <v>0</v>
      </c>
      <c r="T16" s="434"/>
      <c r="U16" s="434">
        <v>0</v>
      </c>
      <c r="V16" s="434">
        <v>0</v>
      </c>
      <c r="W16" s="434">
        <v>0</v>
      </c>
      <c r="X16" s="434">
        <v>0</v>
      </c>
      <c r="Y16" s="434">
        <v>0</v>
      </c>
      <c r="Z16" s="434">
        <v>0</v>
      </c>
      <c r="AA16" s="434">
        <v>0</v>
      </c>
    </row>
    <row r="17" spans="1:27">
      <c r="A17" s="434">
        <v>2.2000000000000002</v>
      </c>
      <c r="B17" s="453" t="s">
        <v>564</v>
      </c>
      <c r="C17" s="453">
        <v>42431931.619999997</v>
      </c>
      <c r="D17" s="453">
        <v>42431931.619999997</v>
      </c>
      <c r="E17" s="453">
        <v>0</v>
      </c>
      <c r="F17" s="453">
        <v>0</v>
      </c>
      <c r="G17" s="453">
        <v>0</v>
      </c>
      <c r="H17" s="453">
        <v>0</v>
      </c>
      <c r="I17" s="453">
        <v>0</v>
      </c>
      <c r="J17" s="453">
        <v>0</v>
      </c>
      <c r="K17" s="453">
        <v>0</v>
      </c>
      <c r="L17" s="453">
        <v>0</v>
      </c>
      <c r="M17" s="453">
        <v>0</v>
      </c>
      <c r="N17" s="453">
        <v>0</v>
      </c>
      <c r="O17" s="453">
        <v>0</v>
      </c>
      <c r="P17" s="453">
        <v>0</v>
      </c>
      <c r="Q17" s="453">
        <v>0</v>
      </c>
      <c r="R17" s="453">
        <v>0</v>
      </c>
      <c r="S17" s="453">
        <v>0</v>
      </c>
      <c r="T17" s="434"/>
      <c r="U17" s="434">
        <v>0</v>
      </c>
      <c r="V17" s="434">
        <v>0</v>
      </c>
      <c r="W17" s="434">
        <v>0</v>
      </c>
      <c r="X17" s="434">
        <v>0</v>
      </c>
      <c r="Y17" s="434">
        <v>0</v>
      </c>
      <c r="Z17" s="434">
        <v>0</v>
      </c>
      <c r="AA17" s="434">
        <v>0</v>
      </c>
    </row>
    <row r="18" spans="1:27">
      <c r="A18" s="434">
        <v>2.2999999999999998</v>
      </c>
      <c r="B18" s="453" t="s">
        <v>565</v>
      </c>
      <c r="C18" s="453">
        <v>64000000</v>
      </c>
      <c r="D18" s="453">
        <v>64000000</v>
      </c>
      <c r="E18" s="453">
        <v>0</v>
      </c>
      <c r="F18" s="453">
        <v>0</v>
      </c>
      <c r="G18" s="453">
        <v>0</v>
      </c>
      <c r="H18" s="453">
        <v>0</v>
      </c>
      <c r="I18" s="453">
        <v>0</v>
      </c>
      <c r="J18" s="453">
        <v>0</v>
      </c>
      <c r="K18" s="453">
        <v>0</v>
      </c>
      <c r="L18" s="453">
        <v>0</v>
      </c>
      <c r="M18" s="453">
        <v>0</v>
      </c>
      <c r="N18" s="453">
        <v>0</v>
      </c>
      <c r="O18" s="453">
        <v>0</v>
      </c>
      <c r="P18" s="453">
        <v>0</v>
      </c>
      <c r="Q18" s="453">
        <v>0</v>
      </c>
      <c r="R18" s="453">
        <v>0</v>
      </c>
      <c r="S18" s="453">
        <v>0</v>
      </c>
      <c r="T18" s="434"/>
      <c r="U18" s="434">
        <v>0</v>
      </c>
      <c r="V18" s="434">
        <v>0</v>
      </c>
      <c r="W18" s="434">
        <v>0</v>
      </c>
      <c r="X18" s="434">
        <v>0</v>
      </c>
      <c r="Y18" s="434">
        <v>0</v>
      </c>
      <c r="Z18" s="434">
        <v>0</v>
      </c>
      <c r="AA18" s="434">
        <v>0</v>
      </c>
    </row>
    <row r="19" spans="1:27">
      <c r="A19" s="434">
        <v>2.4</v>
      </c>
      <c r="B19" s="453" t="s">
        <v>566</v>
      </c>
      <c r="C19" s="453">
        <v>15000000</v>
      </c>
      <c r="D19" s="453">
        <v>15000000</v>
      </c>
      <c r="E19" s="453">
        <v>0</v>
      </c>
      <c r="F19" s="453">
        <v>0</v>
      </c>
      <c r="G19" s="453">
        <v>0</v>
      </c>
      <c r="H19" s="453">
        <v>0</v>
      </c>
      <c r="I19" s="453">
        <v>0</v>
      </c>
      <c r="J19" s="453">
        <v>0</v>
      </c>
      <c r="K19" s="453">
        <v>0</v>
      </c>
      <c r="L19" s="453">
        <v>0</v>
      </c>
      <c r="M19" s="453">
        <v>0</v>
      </c>
      <c r="N19" s="453">
        <v>0</v>
      </c>
      <c r="O19" s="453">
        <v>0</v>
      </c>
      <c r="P19" s="453">
        <v>0</v>
      </c>
      <c r="Q19" s="453">
        <v>0</v>
      </c>
      <c r="R19" s="453">
        <v>0</v>
      </c>
      <c r="S19" s="453">
        <v>0</v>
      </c>
      <c r="T19" s="434"/>
      <c r="U19" s="434">
        <v>0</v>
      </c>
      <c r="V19" s="434">
        <v>0</v>
      </c>
      <c r="W19" s="434">
        <v>0</v>
      </c>
      <c r="X19" s="434">
        <v>0</v>
      </c>
      <c r="Y19" s="434">
        <v>0</v>
      </c>
      <c r="Z19" s="434">
        <v>0</v>
      </c>
      <c r="AA19" s="434">
        <v>0</v>
      </c>
    </row>
    <row r="20" spans="1:27">
      <c r="A20" s="434">
        <v>2.5</v>
      </c>
      <c r="B20" s="453" t="s">
        <v>567</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3">
        <v>0</v>
      </c>
      <c r="S20" s="453">
        <v>0</v>
      </c>
      <c r="T20" s="434"/>
      <c r="U20" s="434">
        <v>0</v>
      </c>
      <c r="V20" s="434">
        <v>0</v>
      </c>
      <c r="W20" s="434">
        <v>0</v>
      </c>
      <c r="X20" s="434">
        <v>0</v>
      </c>
      <c r="Y20" s="434">
        <v>0</v>
      </c>
      <c r="Z20" s="434">
        <v>0</v>
      </c>
      <c r="AA20" s="434">
        <v>0</v>
      </c>
    </row>
    <row r="21" spans="1:27">
      <c r="A21" s="434">
        <v>2.6</v>
      </c>
      <c r="B21" s="453" t="s">
        <v>568</v>
      </c>
      <c r="C21" s="453">
        <v>0</v>
      </c>
      <c r="D21" s="453">
        <v>0</v>
      </c>
      <c r="E21" s="453">
        <v>0</v>
      </c>
      <c r="F21" s="453">
        <v>0</v>
      </c>
      <c r="G21" s="453">
        <v>0</v>
      </c>
      <c r="H21" s="453">
        <v>0</v>
      </c>
      <c r="I21" s="453">
        <v>0</v>
      </c>
      <c r="J21" s="453">
        <v>0</v>
      </c>
      <c r="K21" s="453">
        <v>0</v>
      </c>
      <c r="L21" s="453">
        <v>0</v>
      </c>
      <c r="M21" s="453">
        <v>0</v>
      </c>
      <c r="N21" s="453">
        <v>0</v>
      </c>
      <c r="O21" s="453">
        <v>0</v>
      </c>
      <c r="P21" s="453">
        <v>0</v>
      </c>
      <c r="Q21" s="453">
        <v>0</v>
      </c>
      <c r="R21" s="453">
        <v>0</v>
      </c>
      <c r="S21" s="453">
        <v>0</v>
      </c>
      <c r="T21" s="434"/>
      <c r="U21" s="434">
        <v>0</v>
      </c>
      <c r="V21" s="434">
        <v>0</v>
      </c>
      <c r="W21" s="434">
        <v>0</v>
      </c>
      <c r="X21" s="434">
        <v>0</v>
      </c>
      <c r="Y21" s="434">
        <v>0</v>
      </c>
      <c r="Z21" s="434">
        <v>0</v>
      </c>
      <c r="AA21" s="434">
        <v>0</v>
      </c>
    </row>
    <row r="22" spans="1:27">
      <c r="A22" s="463">
        <v>3</v>
      </c>
      <c r="B22" s="437" t="s">
        <v>570</v>
      </c>
      <c r="C22" s="437">
        <v>79936077.104999989</v>
      </c>
      <c r="D22" s="437">
        <v>42105595.400100008</v>
      </c>
      <c r="E22" s="462"/>
      <c r="F22" s="462"/>
      <c r="G22" s="462"/>
      <c r="H22" s="437">
        <v>1471413.04</v>
      </c>
      <c r="I22" s="462"/>
      <c r="J22" s="462"/>
      <c r="K22" s="462"/>
      <c r="L22" s="437">
        <v>215997.65000000002</v>
      </c>
      <c r="M22" s="462"/>
      <c r="N22" s="462"/>
      <c r="O22" s="462"/>
      <c r="P22" s="462"/>
      <c r="Q22" s="462"/>
      <c r="R22" s="462"/>
      <c r="S22" s="462"/>
      <c r="T22" s="437"/>
      <c r="U22" s="462"/>
      <c r="V22" s="462"/>
      <c r="W22" s="462"/>
      <c r="X22" s="462"/>
      <c r="Y22" s="462"/>
      <c r="Z22" s="462"/>
      <c r="AA22" s="462"/>
    </row>
    <row r="23" spans="1:27">
      <c r="A23" s="434">
        <v>3.1</v>
      </c>
      <c r="B23" s="453" t="s">
        <v>563</v>
      </c>
      <c r="C23" s="437">
        <v>0</v>
      </c>
      <c r="D23" s="437">
        <v>0</v>
      </c>
      <c r="E23" s="462"/>
      <c r="F23" s="462"/>
      <c r="G23" s="462"/>
      <c r="H23" s="437">
        <v>0</v>
      </c>
      <c r="I23" s="462"/>
      <c r="J23" s="462"/>
      <c r="K23" s="462"/>
      <c r="L23" s="437">
        <v>0</v>
      </c>
      <c r="M23" s="462"/>
      <c r="N23" s="462"/>
      <c r="O23" s="462"/>
      <c r="P23" s="462"/>
      <c r="Q23" s="462"/>
      <c r="R23" s="462"/>
      <c r="S23" s="462"/>
      <c r="T23" s="437"/>
      <c r="U23" s="462"/>
      <c r="V23" s="462"/>
      <c r="W23" s="462"/>
      <c r="X23" s="462"/>
      <c r="Y23" s="462"/>
      <c r="Z23" s="462"/>
      <c r="AA23" s="462"/>
    </row>
    <row r="24" spans="1:27">
      <c r="A24" s="434">
        <v>3.2</v>
      </c>
      <c r="B24" s="453" t="s">
        <v>564</v>
      </c>
      <c r="C24" s="437">
        <v>0</v>
      </c>
      <c r="D24" s="437">
        <v>0</v>
      </c>
      <c r="E24" s="462"/>
      <c r="F24" s="462"/>
      <c r="G24" s="462"/>
      <c r="H24" s="437">
        <v>0</v>
      </c>
      <c r="I24" s="462"/>
      <c r="J24" s="462"/>
      <c r="K24" s="462"/>
      <c r="L24" s="437">
        <v>0</v>
      </c>
      <c r="M24" s="462"/>
      <c r="N24" s="462"/>
      <c r="O24" s="462"/>
      <c r="P24" s="462"/>
      <c r="Q24" s="462"/>
      <c r="R24" s="462"/>
      <c r="S24" s="462"/>
      <c r="T24" s="437"/>
      <c r="U24" s="462"/>
      <c r="V24" s="462"/>
      <c r="W24" s="462"/>
      <c r="X24" s="462"/>
      <c r="Y24" s="462"/>
      <c r="Z24" s="462"/>
      <c r="AA24" s="462"/>
    </row>
    <row r="25" spans="1:27">
      <c r="A25" s="434">
        <v>3.3</v>
      </c>
      <c r="B25" s="453" t="s">
        <v>565</v>
      </c>
      <c r="C25" s="437">
        <v>0</v>
      </c>
      <c r="D25" s="437">
        <v>0</v>
      </c>
      <c r="E25" s="462"/>
      <c r="F25" s="462"/>
      <c r="G25" s="462"/>
      <c r="H25" s="437">
        <v>0</v>
      </c>
      <c r="I25" s="462"/>
      <c r="J25" s="462"/>
      <c r="K25" s="462"/>
      <c r="L25" s="437">
        <v>0</v>
      </c>
      <c r="M25" s="462"/>
      <c r="N25" s="462"/>
      <c r="O25" s="462"/>
      <c r="P25" s="462"/>
      <c r="Q25" s="462"/>
      <c r="R25" s="462"/>
      <c r="S25" s="462"/>
      <c r="T25" s="437"/>
      <c r="U25" s="462"/>
      <c r="V25" s="462"/>
      <c r="W25" s="462"/>
      <c r="X25" s="462"/>
      <c r="Y25" s="462"/>
      <c r="Z25" s="462"/>
      <c r="AA25" s="462"/>
    </row>
    <row r="26" spans="1:27">
      <c r="A26" s="434">
        <v>3.4</v>
      </c>
      <c r="B26" s="453" t="s">
        <v>566</v>
      </c>
      <c r="C26" s="437">
        <v>1138619.3155</v>
      </c>
      <c r="D26" s="437">
        <v>1138619.3155</v>
      </c>
      <c r="E26" s="462"/>
      <c r="F26" s="462"/>
      <c r="G26" s="462"/>
      <c r="H26" s="437">
        <v>0</v>
      </c>
      <c r="I26" s="462"/>
      <c r="J26" s="462"/>
      <c r="K26" s="462"/>
      <c r="L26" s="437">
        <v>0</v>
      </c>
      <c r="M26" s="462"/>
      <c r="N26" s="462"/>
      <c r="O26" s="462"/>
      <c r="P26" s="462"/>
      <c r="Q26" s="462"/>
      <c r="R26" s="462"/>
      <c r="S26" s="462"/>
      <c r="T26" s="437"/>
      <c r="U26" s="462"/>
      <c r="V26" s="462"/>
      <c r="W26" s="462"/>
      <c r="X26" s="462"/>
      <c r="Y26" s="462"/>
      <c r="Z26" s="462"/>
      <c r="AA26" s="462"/>
    </row>
    <row r="27" spans="1:27">
      <c r="A27" s="434">
        <v>3.5</v>
      </c>
      <c r="B27" s="453" t="s">
        <v>567</v>
      </c>
      <c r="C27" s="437">
        <v>70715545.789199993</v>
      </c>
      <c r="D27" s="437">
        <v>32885064.084300011</v>
      </c>
      <c r="E27" s="462"/>
      <c r="F27" s="462"/>
      <c r="G27" s="462"/>
      <c r="H27" s="437">
        <v>1471413.04</v>
      </c>
      <c r="I27" s="462"/>
      <c r="J27" s="462"/>
      <c r="K27" s="462"/>
      <c r="L27" s="437">
        <v>215997.65000000002</v>
      </c>
      <c r="M27" s="462"/>
      <c r="N27" s="462"/>
      <c r="O27" s="462"/>
      <c r="P27" s="462"/>
      <c r="Q27" s="462"/>
      <c r="R27" s="462"/>
      <c r="S27" s="462"/>
      <c r="T27" s="437"/>
      <c r="U27" s="462"/>
      <c r="V27" s="462"/>
      <c r="W27" s="462"/>
      <c r="X27" s="462"/>
      <c r="Y27" s="462"/>
      <c r="Z27" s="462"/>
      <c r="AA27" s="462"/>
    </row>
    <row r="28" spans="1:27">
      <c r="A28" s="434">
        <v>3.6</v>
      </c>
      <c r="B28" s="453" t="s">
        <v>568</v>
      </c>
      <c r="C28" s="437">
        <v>8081912.0002999976</v>
      </c>
      <c r="D28" s="437">
        <v>8081912.0002999976</v>
      </c>
      <c r="E28" s="462"/>
      <c r="F28" s="462"/>
      <c r="G28" s="462"/>
      <c r="H28" s="437">
        <v>0</v>
      </c>
      <c r="I28" s="462"/>
      <c r="J28" s="462"/>
      <c r="K28" s="462"/>
      <c r="L28" s="437">
        <v>0</v>
      </c>
      <c r="M28" s="462"/>
      <c r="N28" s="462"/>
      <c r="O28" s="462"/>
      <c r="P28" s="462"/>
      <c r="Q28" s="462"/>
      <c r="R28" s="462"/>
      <c r="S28" s="462"/>
      <c r="T28" s="437"/>
      <c r="U28" s="462"/>
      <c r="V28" s="462"/>
      <c r="W28" s="462"/>
      <c r="X28" s="462"/>
      <c r="Y28" s="462"/>
      <c r="Z28" s="462"/>
      <c r="AA28" s="46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09375" defaultRowHeight="12"/>
  <cols>
    <col min="1" max="1" width="11.88671875" style="444" bestFit="1" customWidth="1"/>
    <col min="2" max="2" width="90.33203125" style="444" bestFit="1" customWidth="1"/>
    <col min="3" max="3" width="20.109375" style="444" customWidth="1"/>
    <col min="4" max="4" width="22.33203125" style="444" customWidth="1"/>
    <col min="5" max="7" width="17.109375" style="444" customWidth="1"/>
    <col min="8" max="8" width="22.33203125" style="444" customWidth="1"/>
    <col min="9" max="10" width="17.109375" style="444" customWidth="1"/>
    <col min="11" max="27" width="22.33203125" style="444" customWidth="1"/>
    <col min="28" max="16384" width="9.109375" style="444"/>
  </cols>
  <sheetData>
    <row r="1" spans="1:27" ht="13.8">
      <c r="A1" s="338" t="s">
        <v>108</v>
      </c>
      <c r="B1" s="274" t="str">
        <f>Info!C2</f>
        <v>ს.ს ტერა ბანკი</v>
      </c>
    </row>
    <row r="2" spans="1:27">
      <c r="A2" s="338" t="s">
        <v>109</v>
      </c>
      <c r="B2" s="341">
        <f>'1. key ratios'!B2</f>
        <v>45016</v>
      </c>
    </row>
    <row r="3" spans="1:27">
      <c r="A3" s="340" t="s">
        <v>571</v>
      </c>
      <c r="C3" s="446"/>
    </row>
    <row r="4" spans="1:27" ht="12.6" thickBot="1">
      <c r="A4" s="340"/>
      <c r="B4" s="446"/>
      <c r="C4" s="446"/>
    </row>
    <row r="5" spans="1:27" ht="13.5" customHeight="1">
      <c r="A5" s="694" t="s">
        <v>901</v>
      </c>
      <c r="B5" s="695"/>
      <c r="C5" s="691" t="s">
        <v>572</v>
      </c>
      <c r="D5" s="692"/>
      <c r="E5" s="692"/>
      <c r="F5" s="692"/>
      <c r="G5" s="692"/>
      <c r="H5" s="692"/>
      <c r="I5" s="692"/>
      <c r="J5" s="692"/>
      <c r="K5" s="692"/>
      <c r="L5" s="692"/>
      <c r="M5" s="692"/>
      <c r="N5" s="692"/>
      <c r="O5" s="692"/>
      <c r="P5" s="692"/>
      <c r="Q5" s="692"/>
      <c r="R5" s="692"/>
      <c r="S5" s="692"/>
      <c r="T5" s="692"/>
      <c r="U5" s="692"/>
      <c r="V5" s="692"/>
      <c r="W5" s="692"/>
      <c r="X5" s="692"/>
      <c r="Y5" s="692"/>
      <c r="Z5" s="692"/>
      <c r="AA5" s="693"/>
    </row>
    <row r="6" spans="1:27" ht="12" customHeight="1">
      <c r="A6" s="696"/>
      <c r="B6" s="697"/>
      <c r="C6" s="700" t="s">
        <v>66</v>
      </c>
      <c r="D6" s="665" t="s">
        <v>892</v>
      </c>
      <c r="E6" s="665"/>
      <c r="F6" s="665"/>
      <c r="G6" s="665"/>
      <c r="H6" s="686" t="s">
        <v>891</v>
      </c>
      <c r="I6" s="687"/>
      <c r="J6" s="687"/>
      <c r="K6" s="687"/>
      <c r="L6" s="470"/>
      <c r="M6" s="669" t="s">
        <v>890</v>
      </c>
      <c r="N6" s="669"/>
      <c r="O6" s="669"/>
      <c r="P6" s="669"/>
      <c r="Q6" s="669"/>
      <c r="R6" s="669"/>
      <c r="S6" s="667"/>
      <c r="T6" s="470"/>
      <c r="U6" s="669" t="s">
        <v>889</v>
      </c>
      <c r="V6" s="669"/>
      <c r="W6" s="669"/>
      <c r="X6" s="669"/>
      <c r="Y6" s="669"/>
      <c r="Z6" s="669"/>
      <c r="AA6" s="690"/>
    </row>
    <row r="7" spans="1:27" ht="36">
      <c r="A7" s="698"/>
      <c r="B7" s="699"/>
      <c r="C7" s="701"/>
      <c r="D7" s="468"/>
      <c r="E7" s="441" t="s">
        <v>561</v>
      </c>
      <c r="F7" s="441" t="s">
        <v>887</v>
      </c>
      <c r="G7" s="441" t="s">
        <v>888</v>
      </c>
      <c r="H7" s="445"/>
      <c r="I7" s="441" t="s">
        <v>561</v>
      </c>
      <c r="J7" s="441" t="s">
        <v>887</v>
      </c>
      <c r="K7" s="441" t="s">
        <v>888</v>
      </c>
      <c r="L7" s="465"/>
      <c r="M7" s="441" t="s">
        <v>561</v>
      </c>
      <c r="N7" s="441" t="s">
        <v>900</v>
      </c>
      <c r="O7" s="441" t="s">
        <v>899</v>
      </c>
      <c r="P7" s="441" t="s">
        <v>898</v>
      </c>
      <c r="Q7" s="441" t="s">
        <v>897</v>
      </c>
      <c r="R7" s="441" t="s">
        <v>896</v>
      </c>
      <c r="S7" s="441" t="s">
        <v>882</v>
      </c>
      <c r="T7" s="465"/>
      <c r="U7" s="441" t="s">
        <v>561</v>
      </c>
      <c r="V7" s="441" t="s">
        <v>900</v>
      </c>
      <c r="W7" s="441" t="s">
        <v>899</v>
      </c>
      <c r="X7" s="441" t="s">
        <v>898</v>
      </c>
      <c r="Y7" s="441" t="s">
        <v>897</v>
      </c>
      <c r="Z7" s="441" t="s">
        <v>896</v>
      </c>
      <c r="AA7" s="441" t="s">
        <v>882</v>
      </c>
    </row>
    <row r="8" spans="1:27">
      <c r="A8" s="495">
        <v>1</v>
      </c>
      <c r="B8" s="494" t="s">
        <v>562</v>
      </c>
      <c r="C8" s="493">
        <v>1090489629.1900017</v>
      </c>
      <c r="D8" s="434">
        <v>985368963.20000112</v>
      </c>
      <c r="E8" s="434">
        <v>23803756.950000007</v>
      </c>
      <c r="F8" s="434">
        <v>0</v>
      </c>
      <c r="G8" s="434">
        <v>0</v>
      </c>
      <c r="H8" s="434">
        <v>62142080.780000024</v>
      </c>
      <c r="I8" s="434">
        <v>15312822.91</v>
      </c>
      <c r="J8" s="434">
        <v>7126431.9500000048</v>
      </c>
      <c r="K8" s="434">
        <v>0</v>
      </c>
      <c r="L8" s="434">
        <v>42978585.209999941</v>
      </c>
      <c r="M8" s="434">
        <v>2052002.0300000033</v>
      </c>
      <c r="N8" s="434">
        <v>2332311.1999999997</v>
      </c>
      <c r="O8" s="434">
        <v>2835679.6100000008</v>
      </c>
      <c r="P8" s="434">
        <v>8361181.2700000042</v>
      </c>
      <c r="Q8" s="434">
        <v>4254321.0999999996</v>
      </c>
      <c r="R8" s="434">
        <v>4708846.75</v>
      </c>
      <c r="S8" s="434">
        <v>2764.8</v>
      </c>
      <c r="T8" s="434">
        <v>0</v>
      </c>
      <c r="U8" s="434">
        <v>0</v>
      </c>
      <c r="V8" s="434">
        <v>0</v>
      </c>
      <c r="W8" s="434">
        <v>0</v>
      </c>
      <c r="X8" s="434">
        <v>0</v>
      </c>
      <c r="Y8" s="434">
        <v>0</v>
      </c>
      <c r="Z8" s="434">
        <v>0</v>
      </c>
      <c r="AA8" s="434">
        <v>0</v>
      </c>
    </row>
    <row r="9" spans="1:27">
      <c r="A9" s="486">
        <v>1.1000000000000001</v>
      </c>
      <c r="B9" s="492" t="s">
        <v>573</v>
      </c>
      <c r="C9" s="493">
        <v>266404306.78000021</v>
      </c>
      <c r="D9" s="434">
        <v>239447191.65000021</v>
      </c>
      <c r="E9" s="434">
        <v>239447191.65000021</v>
      </c>
      <c r="F9" s="434">
        <v>0</v>
      </c>
      <c r="G9" s="434">
        <v>0</v>
      </c>
      <c r="H9" s="434">
        <v>13907853.179999996</v>
      </c>
      <c r="I9" s="434">
        <v>13037073.579999998</v>
      </c>
      <c r="J9" s="434">
        <v>870779.6</v>
      </c>
      <c r="K9" s="434">
        <v>0</v>
      </c>
      <c r="L9" s="434">
        <v>13049261.950000007</v>
      </c>
      <c r="M9" s="434">
        <v>7554017.7700000005</v>
      </c>
      <c r="N9" s="434">
        <v>690098.69</v>
      </c>
      <c r="O9" s="434">
        <v>630881.27999999991</v>
      </c>
      <c r="P9" s="434">
        <v>2113892.69</v>
      </c>
      <c r="Q9" s="434">
        <v>1816197.94</v>
      </c>
      <c r="R9" s="434">
        <v>244173.58000000002</v>
      </c>
      <c r="S9" s="434">
        <v>0</v>
      </c>
      <c r="T9" s="434">
        <v>0</v>
      </c>
      <c r="U9" s="434">
        <v>0</v>
      </c>
      <c r="V9" s="434">
        <v>0</v>
      </c>
      <c r="W9" s="434">
        <v>0</v>
      </c>
      <c r="X9" s="434">
        <v>0</v>
      </c>
      <c r="Y9" s="434">
        <v>0</v>
      </c>
      <c r="Z9" s="434">
        <v>0</v>
      </c>
      <c r="AA9" s="434">
        <v>0</v>
      </c>
    </row>
    <row r="10" spans="1:27">
      <c r="A10" s="490" t="s">
        <v>157</v>
      </c>
      <c r="B10" s="491" t="s">
        <v>574</v>
      </c>
      <c r="C10" s="493">
        <v>927173661.44000196</v>
      </c>
      <c r="D10" s="434">
        <v>827536660.33000052</v>
      </c>
      <c r="E10" s="434">
        <v>827536660.33000052</v>
      </c>
      <c r="F10" s="434">
        <v>0</v>
      </c>
      <c r="G10" s="434">
        <v>0</v>
      </c>
      <c r="H10" s="434">
        <v>60454841.180000022</v>
      </c>
      <c r="I10" s="434">
        <v>54224230.350000024</v>
      </c>
      <c r="J10" s="434">
        <v>6230610.8300000019</v>
      </c>
      <c r="K10" s="434">
        <v>0</v>
      </c>
      <c r="L10" s="434">
        <v>39182159.930000022</v>
      </c>
      <c r="M10" s="434">
        <v>19763276.210000005</v>
      </c>
      <c r="N10" s="434">
        <v>2271000.1599999997</v>
      </c>
      <c r="O10" s="434">
        <v>2061708.1299999997</v>
      </c>
      <c r="P10" s="434">
        <v>6273204.6100000022</v>
      </c>
      <c r="Q10" s="434">
        <v>4191323.45</v>
      </c>
      <c r="R10" s="434">
        <v>4621647.3699999992</v>
      </c>
      <c r="S10" s="434">
        <v>0</v>
      </c>
      <c r="T10" s="434">
        <v>0</v>
      </c>
      <c r="U10" s="434">
        <v>0</v>
      </c>
      <c r="V10" s="434">
        <v>0</v>
      </c>
      <c r="W10" s="434">
        <v>0</v>
      </c>
      <c r="X10" s="434">
        <v>0</v>
      </c>
      <c r="Y10" s="434">
        <v>0</v>
      </c>
      <c r="Z10" s="434">
        <v>0</v>
      </c>
      <c r="AA10" s="434">
        <v>0</v>
      </c>
    </row>
    <row r="11" spans="1:27">
      <c r="A11" s="488" t="s">
        <v>575</v>
      </c>
      <c r="B11" s="489" t="s">
        <v>576</v>
      </c>
      <c r="C11" s="493">
        <v>500737183.46999967</v>
      </c>
      <c r="D11" s="434">
        <v>447337419.29999995</v>
      </c>
      <c r="E11" s="434">
        <v>447337419.29999995</v>
      </c>
      <c r="F11" s="434">
        <v>0</v>
      </c>
      <c r="G11" s="434">
        <v>0</v>
      </c>
      <c r="H11" s="434">
        <v>35749893.210000023</v>
      </c>
      <c r="I11" s="434">
        <v>31181324.120000008</v>
      </c>
      <c r="J11" s="434">
        <v>4568569.0900000008</v>
      </c>
      <c r="K11" s="434">
        <v>0</v>
      </c>
      <c r="L11" s="434">
        <v>17649870.960000008</v>
      </c>
      <c r="M11" s="434">
        <v>10793503.800000003</v>
      </c>
      <c r="N11" s="434">
        <v>596021.82000000007</v>
      </c>
      <c r="O11" s="434">
        <v>555268.1399999999</v>
      </c>
      <c r="P11" s="434">
        <v>0</v>
      </c>
      <c r="Q11" s="434">
        <v>0</v>
      </c>
      <c r="R11" s="434">
        <v>0</v>
      </c>
      <c r="S11" s="434">
        <v>0</v>
      </c>
      <c r="T11" s="434">
        <v>0</v>
      </c>
      <c r="U11" s="434">
        <v>0</v>
      </c>
      <c r="V11" s="434">
        <v>0</v>
      </c>
      <c r="W11" s="434">
        <v>0</v>
      </c>
      <c r="X11" s="434">
        <v>0</v>
      </c>
      <c r="Y11" s="434">
        <v>0</v>
      </c>
      <c r="Z11" s="434">
        <v>0</v>
      </c>
      <c r="AA11" s="434">
        <v>0</v>
      </c>
    </row>
    <row r="12" spans="1:27">
      <c r="A12" s="488" t="s">
        <v>577</v>
      </c>
      <c r="B12" s="489" t="s">
        <v>578</v>
      </c>
      <c r="C12" s="493">
        <v>191273710.64999989</v>
      </c>
      <c r="D12" s="434">
        <v>175862825.73999995</v>
      </c>
      <c r="E12" s="434">
        <v>175862825.73999995</v>
      </c>
      <c r="F12" s="434">
        <v>0</v>
      </c>
      <c r="G12" s="434">
        <v>0</v>
      </c>
      <c r="H12" s="434">
        <v>7922370.5999999996</v>
      </c>
      <c r="I12" s="434">
        <v>6941083.3100000005</v>
      </c>
      <c r="J12" s="434">
        <v>981287.29</v>
      </c>
      <c r="K12" s="434">
        <v>0</v>
      </c>
      <c r="L12" s="434">
        <v>7488514.3100000024</v>
      </c>
      <c r="M12" s="434">
        <v>3855120.9200000004</v>
      </c>
      <c r="N12" s="434">
        <v>1216712.94</v>
      </c>
      <c r="O12" s="434">
        <v>341508.61999999994</v>
      </c>
      <c r="P12" s="434">
        <v>0</v>
      </c>
      <c r="Q12" s="434">
        <v>0</v>
      </c>
      <c r="R12" s="434">
        <v>0</v>
      </c>
      <c r="S12" s="434">
        <v>0</v>
      </c>
      <c r="T12" s="434">
        <v>0</v>
      </c>
      <c r="U12" s="434">
        <v>0</v>
      </c>
      <c r="V12" s="434">
        <v>0</v>
      </c>
      <c r="W12" s="434">
        <v>0</v>
      </c>
      <c r="X12" s="434">
        <v>0</v>
      </c>
      <c r="Y12" s="434">
        <v>0</v>
      </c>
      <c r="Z12" s="434">
        <v>0</v>
      </c>
      <c r="AA12" s="434">
        <v>0</v>
      </c>
    </row>
    <row r="13" spans="1:27">
      <c r="A13" s="488" t="s">
        <v>579</v>
      </c>
      <c r="B13" s="489" t="s">
        <v>580</v>
      </c>
      <c r="C13" s="493">
        <v>108484446.85999987</v>
      </c>
      <c r="D13" s="434">
        <v>97428117.649999872</v>
      </c>
      <c r="E13" s="434">
        <v>97428117.649999872</v>
      </c>
      <c r="F13" s="434">
        <v>0</v>
      </c>
      <c r="G13" s="434">
        <v>0</v>
      </c>
      <c r="H13" s="434">
        <v>5557465.4400000013</v>
      </c>
      <c r="I13" s="434">
        <v>5185115.87</v>
      </c>
      <c r="J13" s="434">
        <v>372349.56999999995</v>
      </c>
      <c r="K13" s="434">
        <v>0</v>
      </c>
      <c r="L13" s="434">
        <v>5498863.7700000005</v>
      </c>
      <c r="M13" s="434">
        <v>1555076.94</v>
      </c>
      <c r="N13" s="434">
        <v>31133.63</v>
      </c>
      <c r="O13" s="434">
        <v>346449.22000000003</v>
      </c>
      <c r="P13" s="434">
        <v>0</v>
      </c>
      <c r="Q13" s="434">
        <v>0</v>
      </c>
      <c r="R13" s="434">
        <v>0</v>
      </c>
      <c r="S13" s="434">
        <v>0</v>
      </c>
      <c r="T13" s="434">
        <v>0</v>
      </c>
      <c r="U13" s="434">
        <v>0</v>
      </c>
      <c r="V13" s="434">
        <v>0</v>
      </c>
      <c r="W13" s="434">
        <v>0</v>
      </c>
      <c r="X13" s="434">
        <v>0</v>
      </c>
      <c r="Y13" s="434">
        <v>0</v>
      </c>
      <c r="Z13" s="434">
        <v>0</v>
      </c>
      <c r="AA13" s="434">
        <v>0</v>
      </c>
    </row>
    <row r="14" spans="1:27">
      <c r="A14" s="488" t="s">
        <v>581</v>
      </c>
      <c r="B14" s="489" t="s">
        <v>582</v>
      </c>
      <c r="C14" s="493">
        <v>126678320.46000001</v>
      </c>
      <c r="D14" s="434">
        <v>106908297.63999996</v>
      </c>
      <c r="E14" s="434">
        <v>106908297.63999996</v>
      </c>
      <c r="F14" s="434">
        <v>0</v>
      </c>
      <c r="G14" s="434">
        <v>0</v>
      </c>
      <c r="H14" s="434">
        <v>11225111.930000002</v>
      </c>
      <c r="I14" s="434">
        <v>10916707.050000001</v>
      </c>
      <c r="J14" s="434">
        <v>308404.88</v>
      </c>
      <c r="K14" s="434">
        <v>0</v>
      </c>
      <c r="L14" s="434">
        <v>8544910.8900000043</v>
      </c>
      <c r="M14" s="434">
        <v>3559574.5500000003</v>
      </c>
      <c r="N14" s="434">
        <v>427131.77</v>
      </c>
      <c r="O14" s="434">
        <v>818482.14999999991</v>
      </c>
      <c r="P14" s="434">
        <v>1088585.4100000001</v>
      </c>
      <c r="Q14" s="434">
        <v>950279.83</v>
      </c>
      <c r="R14" s="434">
        <v>1700857.18</v>
      </c>
      <c r="S14" s="434">
        <v>0</v>
      </c>
      <c r="T14" s="434">
        <v>0</v>
      </c>
      <c r="U14" s="434">
        <v>0</v>
      </c>
      <c r="V14" s="434">
        <v>0</v>
      </c>
      <c r="W14" s="434">
        <v>0</v>
      </c>
      <c r="X14" s="434">
        <v>0</v>
      </c>
      <c r="Y14" s="434">
        <v>0</v>
      </c>
      <c r="Z14" s="434">
        <v>0</v>
      </c>
      <c r="AA14" s="434">
        <v>0</v>
      </c>
    </row>
    <row r="15" spans="1:27">
      <c r="A15" s="487">
        <v>1.2</v>
      </c>
      <c r="B15" s="485" t="s">
        <v>895</v>
      </c>
      <c r="C15" s="493">
        <v>6923962.4499999993</v>
      </c>
      <c r="D15" s="434">
        <v>1089452.1699999988</v>
      </c>
      <c r="E15" s="434">
        <v>1089428.1199999987</v>
      </c>
      <c r="F15" s="434">
        <v>0</v>
      </c>
      <c r="G15" s="434">
        <v>0</v>
      </c>
      <c r="H15" s="434">
        <v>1100100.7499999998</v>
      </c>
      <c r="I15" s="434">
        <v>976097.17999999982</v>
      </c>
      <c r="J15" s="434">
        <v>124003.57</v>
      </c>
      <c r="K15" s="434">
        <v>0</v>
      </c>
      <c r="L15" s="434">
        <v>4734409.5299999984</v>
      </c>
      <c r="M15" s="434">
        <v>2589969.8499999992</v>
      </c>
      <c r="N15" s="434">
        <v>261242.15999999997</v>
      </c>
      <c r="O15" s="434">
        <v>334088.50000000006</v>
      </c>
      <c r="P15" s="434">
        <v>449686.04000000004</v>
      </c>
      <c r="Q15" s="434">
        <v>1046451.54</v>
      </c>
      <c r="R15" s="434">
        <v>52971.44</v>
      </c>
      <c r="S15" s="434">
        <v>0</v>
      </c>
      <c r="T15" s="434">
        <v>0</v>
      </c>
      <c r="U15" s="434">
        <v>0</v>
      </c>
      <c r="V15" s="434">
        <v>0</v>
      </c>
      <c r="W15" s="434">
        <v>0</v>
      </c>
      <c r="X15" s="434">
        <v>0</v>
      </c>
      <c r="Y15" s="434">
        <v>0</v>
      </c>
      <c r="Z15" s="434">
        <v>0</v>
      </c>
      <c r="AA15" s="434">
        <v>0</v>
      </c>
    </row>
    <row r="16" spans="1:27">
      <c r="A16" s="486">
        <v>1.3</v>
      </c>
      <c r="B16" s="485" t="s">
        <v>583</v>
      </c>
      <c r="C16" s="484"/>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2"/>
    </row>
    <row r="17" spans="1:27" ht="24">
      <c r="A17" s="479" t="s">
        <v>584</v>
      </c>
      <c r="B17" s="481" t="s">
        <v>585</v>
      </c>
      <c r="C17" s="493">
        <v>973073727.25000262</v>
      </c>
      <c r="D17" s="434">
        <v>873172379.9100014</v>
      </c>
      <c r="E17" s="434">
        <v>872880841.95000148</v>
      </c>
      <c r="F17" s="434">
        <v>0</v>
      </c>
      <c r="G17" s="434">
        <v>0</v>
      </c>
      <c r="H17" s="434">
        <v>60466202.130000018</v>
      </c>
      <c r="I17" s="434">
        <v>53832502.450000018</v>
      </c>
      <c r="J17" s="434">
        <v>6633699.6800000025</v>
      </c>
      <c r="K17" s="434">
        <v>0</v>
      </c>
      <c r="L17" s="434">
        <v>39435145.210000001</v>
      </c>
      <c r="M17" s="434">
        <v>19575153.140000004</v>
      </c>
      <c r="N17" s="434">
        <v>2266979.0199999996</v>
      </c>
      <c r="O17" s="434">
        <v>2147867.88</v>
      </c>
      <c r="P17" s="434">
        <v>6826390.3500000024</v>
      </c>
      <c r="Q17" s="434">
        <v>4121821.2199999997</v>
      </c>
      <c r="R17" s="434">
        <v>4496933.5999999996</v>
      </c>
      <c r="S17" s="434">
        <v>0</v>
      </c>
      <c r="T17" s="434">
        <v>0</v>
      </c>
      <c r="U17" s="434">
        <v>0</v>
      </c>
      <c r="V17" s="434">
        <v>0</v>
      </c>
      <c r="W17" s="434">
        <v>0</v>
      </c>
      <c r="X17" s="434">
        <v>0</v>
      </c>
      <c r="Y17" s="434">
        <v>0</v>
      </c>
      <c r="Z17" s="434">
        <v>0</v>
      </c>
      <c r="AA17" s="434">
        <v>0</v>
      </c>
    </row>
    <row r="18" spans="1:27" ht="24">
      <c r="A18" s="477" t="s">
        <v>586</v>
      </c>
      <c r="B18" s="478" t="s">
        <v>587</v>
      </c>
      <c r="C18" s="493">
        <v>869092666.75000226</v>
      </c>
      <c r="D18" s="434">
        <v>774475760.40000129</v>
      </c>
      <c r="E18" s="434">
        <v>774468706.80000126</v>
      </c>
      <c r="F18" s="434">
        <v>0</v>
      </c>
      <c r="G18" s="434">
        <v>0</v>
      </c>
      <c r="H18" s="434">
        <v>57580003.600000016</v>
      </c>
      <c r="I18" s="434">
        <v>51409857.270000011</v>
      </c>
      <c r="J18" s="434">
        <v>6170146.3300000029</v>
      </c>
      <c r="K18" s="434">
        <v>0</v>
      </c>
      <c r="L18" s="434">
        <v>37036902.750000022</v>
      </c>
      <c r="M18" s="434">
        <v>19069079.020000007</v>
      </c>
      <c r="N18" s="434">
        <v>2211932.7799999998</v>
      </c>
      <c r="O18" s="434">
        <v>1944591.9799999993</v>
      </c>
      <c r="P18" s="434">
        <v>5747175.3900000006</v>
      </c>
      <c r="Q18" s="434">
        <v>4121821.2199999997</v>
      </c>
      <c r="R18" s="434">
        <v>3942302.3599999994</v>
      </c>
      <c r="S18" s="434">
        <v>0</v>
      </c>
      <c r="T18" s="434">
        <v>0</v>
      </c>
      <c r="U18" s="434">
        <v>0</v>
      </c>
      <c r="V18" s="434">
        <v>0</v>
      </c>
      <c r="W18" s="434">
        <v>0</v>
      </c>
      <c r="X18" s="434">
        <v>0</v>
      </c>
      <c r="Y18" s="434">
        <v>0</v>
      </c>
      <c r="Z18" s="434">
        <v>0</v>
      </c>
      <c r="AA18" s="434">
        <v>0</v>
      </c>
    </row>
    <row r="19" spans="1:27">
      <c r="A19" s="479" t="s">
        <v>588</v>
      </c>
      <c r="B19" s="480" t="s">
        <v>589</v>
      </c>
      <c r="C19" s="493">
        <v>939975277.530002</v>
      </c>
      <c r="D19" s="434">
        <v>853565603.94999957</v>
      </c>
      <c r="E19" s="434">
        <v>853422223.53999949</v>
      </c>
      <c r="F19" s="434">
        <v>0</v>
      </c>
      <c r="G19" s="434">
        <v>0</v>
      </c>
      <c r="H19" s="434">
        <v>52647017.57</v>
      </c>
      <c r="I19" s="434">
        <v>45624132.759999983</v>
      </c>
      <c r="J19" s="434">
        <v>7022884.8099999996</v>
      </c>
      <c r="K19" s="434">
        <v>0</v>
      </c>
      <c r="L19" s="434">
        <v>33762656.009999998</v>
      </c>
      <c r="M19" s="434">
        <v>22134163.499999996</v>
      </c>
      <c r="N19" s="434">
        <v>1251753.8499999999</v>
      </c>
      <c r="O19" s="434">
        <v>1334089.1900000002</v>
      </c>
      <c r="P19" s="434">
        <v>4459236.3899999997</v>
      </c>
      <c r="Q19" s="434">
        <v>2018133.6099999996</v>
      </c>
      <c r="R19" s="434">
        <v>2565279.4700000002</v>
      </c>
      <c r="S19" s="434">
        <v>0</v>
      </c>
      <c r="T19" s="434">
        <v>0</v>
      </c>
      <c r="U19" s="434">
        <v>0</v>
      </c>
      <c r="V19" s="434">
        <v>0</v>
      </c>
      <c r="W19" s="434">
        <v>0</v>
      </c>
      <c r="X19" s="434">
        <v>0</v>
      </c>
      <c r="Y19" s="434">
        <v>0</v>
      </c>
      <c r="Z19" s="434">
        <v>0</v>
      </c>
      <c r="AA19" s="434">
        <v>0</v>
      </c>
    </row>
    <row r="20" spans="1:27">
      <c r="A20" s="477" t="s">
        <v>590</v>
      </c>
      <c r="B20" s="478" t="s">
        <v>591</v>
      </c>
      <c r="C20" s="493">
        <v>808727867.99000013</v>
      </c>
      <c r="D20" s="434">
        <v>729320891.87</v>
      </c>
      <c r="E20" s="434">
        <v>729284352.10000002</v>
      </c>
      <c r="F20" s="434">
        <v>0</v>
      </c>
      <c r="G20" s="434">
        <v>0</v>
      </c>
      <c r="H20" s="434">
        <v>48160674.350000001</v>
      </c>
      <c r="I20" s="434">
        <v>41639358.390000015</v>
      </c>
      <c r="J20" s="434">
        <v>6521315.959999999</v>
      </c>
      <c r="K20" s="434">
        <v>0</v>
      </c>
      <c r="L20" s="434">
        <v>31246301.770000014</v>
      </c>
      <c r="M20" s="434">
        <v>20348165.330000002</v>
      </c>
      <c r="N20" s="434">
        <v>1059916.54</v>
      </c>
      <c r="O20" s="434">
        <v>1187497.6399999999</v>
      </c>
      <c r="P20" s="434">
        <v>4128261.5399999996</v>
      </c>
      <c r="Q20" s="434">
        <v>2018133.6099999996</v>
      </c>
      <c r="R20" s="434">
        <v>2504327.11</v>
      </c>
      <c r="S20" s="434">
        <v>0</v>
      </c>
      <c r="T20" s="434">
        <v>0</v>
      </c>
      <c r="U20" s="434">
        <v>0</v>
      </c>
      <c r="V20" s="434">
        <v>0</v>
      </c>
      <c r="W20" s="434">
        <v>0</v>
      </c>
      <c r="X20" s="434">
        <v>0</v>
      </c>
      <c r="Y20" s="434">
        <v>0</v>
      </c>
      <c r="Z20" s="434">
        <v>0</v>
      </c>
      <c r="AA20" s="434">
        <v>0</v>
      </c>
    </row>
    <row r="21" spans="1:27">
      <c r="A21" s="476">
        <v>1.4</v>
      </c>
      <c r="B21" s="475" t="s">
        <v>680</v>
      </c>
      <c r="C21" s="493">
        <v>34006931.840000004</v>
      </c>
      <c r="D21" s="434">
        <v>33871276.140000001</v>
      </c>
      <c r="E21" s="434">
        <v>33871276.140000001</v>
      </c>
      <c r="F21" s="434">
        <v>0</v>
      </c>
      <c r="G21" s="434">
        <v>0</v>
      </c>
      <c r="H21" s="434">
        <v>33530.080000000002</v>
      </c>
      <c r="I21" s="434">
        <v>33530.080000000002</v>
      </c>
      <c r="J21" s="434">
        <v>0</v>
      </c>
      <c r="K21" s="434">
        <v>0</v>
      </c>
      <c r="L21" s="434">
        <v>102125.62</v>
      </c>
      <c r="M21" s="434">
        <v>18198.53</v>
      </c>
      <c r="N21" s="434">
        <v>0</v>
      </c>
      <c r="O21" s="434">
        <v>83927.09</v>
      </c>
      <c r="P21" s="434">
        <v>0</v>
      </c>
      <c r="Q21" s="434">
        <v>0</v>
      </c>
      <c r="R21" s="434">
        <v>0</v>
      </c>
      <c r="S21" s="434">
        <v>0</v>
      </c>
      <c r="T21" s="434">
        <v>0</v>
      </c>
      <c r="U21" s="434">
        <v>0</v>
      </c>
      <c r="V21" s="434">
        <v>0</v>
      </c>
      <c r="W21" s="434">
        <v>0</v>
      </c>
      <c r="X21" s="434">
        <v>0</v>
      </c>
      <c r="Y21" s="434">
        <v>0</v>
      </c>
      <c r="Z21" s="434">
        <v>0</v>
      </c>
      <c r="AA21" s="434">
        <v>0</v>
      </c>
    </row>
    <row r="22" spans="1:27" ht="12.6" thickBot="1">
      <c r="A22" s="474">
        <v>1.5</v>
      </c>
      <c r="B22" s="473" t="s">
        <v>681</v>
      </c>
      <c r="C22" s="582">
        <v>0</v>
      </c>
      <c r="D22" s="583">
        <v>0</v>
      </c>
      <c r="E22" s="583">
        <v>0</v>
      </c>
      <c r="F22" s="583">
        <v>0</v>
      </c>
      <c r="G22" s="583">
        <v>0</v>
      </c>
      <c r="H22" s="583">
        <v>0</v>
      </c>
      <c r="I22" s="583">
        <v>0</v>
      </c>
      <c r="J22" s="583">
        <v>0</v>
      </c>
      <c r="K22" s="583">
        <v>0</v>
      </c>
      <c r="L22" s="583">
        <v>0</v>
      </c>
      <c r="M22" s="583">
        <v>0</v>
      </c>
      <c r="N22" s="583">
        <v>0</v>
      </c>
      <c r="O22" s="583">
        <v>0</v>
      </c>
      <c r="P22" s="583">
        <v>0</v>
      </c>
      <c r="Q22" s="583">
        <v>0</v>
      </c>
      <c r="R22" s="583">
        <v>0</v>
      </c>
      <c r="S22" s="583">
        <v>0</v>
      </c>
      <c r="T22" s="434">
        <v>0</v>
      </c>
      <c r="U22" s="434">
        <v>0</v>
      </c>
      <c r="V22" s="434">
        <v>0</v>
      </c>
      <c r="W22" s="434">
        <v>0</v>
      </c>
      <c r="X22" s="434">
        <v>0</v>
      </c>
      <c r="Y22" s="434">
        <v>0</v>
      </c>
      <c r="Z22" s="434">
        <v>0</v>
      </c>
      <c r="AA22" s="434">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44" bestFit="1" customWidth="1"/>
    <col min="2" max="2" width="93.44140625" style="444" customWidth="1"/>
    <col min="3" max="3" width="14.5546875" style="444" customWidth="1"/>
    <col min="4" max="5" width="16.109375" style="444" customWidth="1"/>
    <col min="6" max="6" width="16.109375" style="464" customWidth="1"/>
    <col min="7" max="7" width="25.33203125" style="464" customWidth="1"/>
    <col min="8" max="8" width="16.109375" style="444" customWidth="1"/>
    <col min="9" max="11" width="16.109375" style="464" customWidth="1"/>
    <col min="12" max="12" width="26.33203125" style="464" customWidth="1"/>
    <col min="13" max="16384" width="9.109375" style="444"/>
  </cols>
  <sheetData>
    <row r="1" spans="1:12" ht="13.8">
      <c r="A1" s="338" t="s">
        <v>108</v>
      </c>
      <c r="B1" s="274" t="str">
        <f>Info!C2</f>
        <v>ს.ს ტერა ბანკი</v>
      </c>
      <c r="F1" s="444"/>
      <c r="G1" s="444"/>
      <c r="I1" s="444"/>
      <c r="J1" s="444"/>
      <c r="K1" s="444"/>
      <c r="L1" s="444"/>
    </row>
    <row r="2" spans="1:12">
      <c r="A2" s="338" t="s">
        <v>109</v>
      </c>
      <c r="B2" s="341">
        <f>'1. key ratios'!B2</f>
        <v>45016</v>
      </c>
      <c r="F2" s="444"/>
      <c r="G2" s="444"/>
      <c r="I2" s="444"/>
      <c r="J2" s="444"/>
      <c r="K2" s="444"/>
      <c r="L2" s="444"/>
    </row>
    <row r="3" spans="1:12">
      <c r="A3" s="340" t="s">
        <v>594</v>
      </c>
      <c r="F3" s="444"/>
      <c r="G3" s="444"/>
      <c r="I3" s="444"/>
      <c r="J3" s="444"/>
      <c r="K3" s="444"/>
      <c r="L3" s="444"/>
    </row>
    <row r="4" spans="1:12">
      <c r="F4" s="444"/>
      <c r="G4" s="444"/>
      <c r="I4" s="444"/>
      <c r="J4" s="444"/>
      <c r="K4" s="444"/>
      <c r="L4" s="444"/>
    </row>
    <row r="5" spans="1:12" ht="37.5" customHeight="1">
      <c r="A5" s="653" t="s">
        <v>595</v>
      </c>
      <c r="B5" s="654"/>
      <c r="C5" s="702" t="s">
        <v>596</v>
      </c>
      <c r="D5" s="703"/>
      <c r="E5" s="703"/>
      <c r="F5" s="703"/>
      <c r="G5" s="703"/>
      <c r="H5" s="702" t="s">
        <v>907</v>
      </c>
      <c r="I5" s="704"/>
      <c r="J5" s="704"/>
      <c r="K5" s="704"/>
      <c r="L5" s="705"/>
    </row>
    <row r="6" spans="1:12" ht="39.6" customHeight="1">
      <c r="A6" s="657"/>
      <c r="B6" s="658"/>
      <c r="C6" s="345"/>
      <c r="D6" s="442" t="s">
        <v>892</v>
      </c>
      <c r="E6" s="442" t="s">
        <v>891</v>
      </c>
      <c r="F6" s="442" t="s">
        <v>890</v>
      </c>
      <c r="G6" s="442" t="s">
        <v>889</v>
      </c>
      <c r="H6" s="465"/>
      <c r="I6" s="442" t="s">
        <v>892</v>
      </c>
      <c r="J6" s="442" t="s">
        <v>891</v>
      </c>
      <c r="K6" s="442" t="s">
        <v>890</v>
      </c>
      <c r="L6" s="442" t="s">
        <v>889</v>
      </c>
    </row>
    <row r="7" spans="1:12">
      <c r="A7" s="434">
        <v>1</v>
      </c>
      <c r="B7" s="447" t="s">
        <v>518</v>
      </c>
      <c r="C7" s="447">
        <v>65521380.880000085</v>
      </c>
      <c r="D7" s="447">
        <v>62853922.250000082</v>
      </c>
      <c r="E7" s="447">
        <v>1347949.8799999994</v>
      </c>
      <c r="F7" s="447">
        <v>1319508.75</v>
      </c>
      <c r="G7" s="447">
        <v>0</v>
      </c>
      <c r="H7" s="447">
        <v>1192146.6099999992</v>
      </c>
      <c r="I7" s="447">
        <v>270988.16999999905</v>
      </c>
      <c r="J7" s="447">
        <v>111131.98999999999</v>
      </c>
      <c r="K7" s="447">
        <v>810026.45000000007</v>
      </c>
      <c r="L7" s="447">
        <v>0</v>
      </c>
    </row>
    <row r="8" spans="1:12">
      <c r="A8" s="434">
        <v>2</v>
      </c>
      <c r="B8" s="447" t="s">
        <v>519</v>
      </c>
      <c r="C8" s="447">
        <v>17967498.630000006</v>
      </c>
      <c r="D8" s="447">
        <v>17263841.070000008</v>
      </c>
      <c r="E8" s="447">
        <v>282846.77</v>
      </c>
      <c r="F8" s="447">
        <v>420810.79000000004</v>
      </c>
      <c r="G8" s="447">
        <v>0</v>
      </c>
      <c r="H8" s="447">
        <v>345480.85</v>
      </c>
      <c r="I8" s="447">
        <v>121417.59999999998</v>
      </c>
      <c r="J8" s="447">
        <v>16230.449999999999</v>
      </c>
      <c r="K8" s="447">
        <v>207832.80000000002</v>
      </c>
      <c r="L8" s="447">
        <v>0</v>
      </c>
    </row>
    <row r="9" spans="1:12">
      <c r="A9" s="434">
        <v>3</v>
      </c>
      <c r="B9" s="447" t="s">
        <v>868</v>
      </c>
      <c r="C9" s="447">
        <v>27639707.469999999</v>
      </c>
      <c r="D9" s="447">
        <v>27639707.469999999</v>
      </c>
      <c r="E9" s="447">
        <v>0</v>
      </c>
      <c r="F9" s="447">
        <v>0</v>
      </c>
      <c r="G9" s="447">
        <v>0</v>
      </c>
      <c r="H9" s="447">
        <v>148.34</v>
      </c>
      <c r="I9" s="447">
        <v>148.34</v>
      </c>
      <c r="J9" s="447">
        <v>0</v>
      </c>
      <c r="K9" s="447">
        <v>0</v>
      </c>
      <c r="L9" s="447">
        <v>0</v>
      </c>
    </row>
    <row r="10" spans="1:12">
      <c r="A10" s="434">
        <v>4</v>
      </c>
      <c r="B10" s="447" t="s">
        <v>520</v>
      </c>
      <c r="C10" s="447">
        <v>90157545.229999974</v>
      </c>
      <c r="D10" s="447">
        <v>86959520.839999974</v>
      </c>
      <c r="E10" s="447">
        <v>1438322.44</v>
      </c>
      <c r="F10" s="447">
        <v>1759701.95</v>
      </c>
      <c r="G10" s="447">
        <v>0</v>
      </c>
      <c r="H10" s="447">
        <v>497417.04000000004</v>
      </c>
      <c r="I10" s="447">
        <v>283712.8</v>
      </c>
      <c r="J10" s="447">
        <v>35463.97</v>
      </c>
      <c r="K10" s="447">
        <v>178240.27000000002</v>
      </c>
      <c r="L10" s="447">
        <v>0</v>
      </c>
    </row>
    <row r="11" spans="1:12">
      <c r="A11" s="434">
        <v>5</v>
      </c>
      <c r="B11" s="447" t="s">
        <v>521</v>
      </c>
      <c r="C11" s="447">
        <v>76209722.149999991</v>
      </c>
      <c r="D11" s="447">
        <v>66326477.979999997</v>
      </c>
      <c r="E11" s="447">
        <v>4621004.34</v>
      </c>
      <c r="F11" s="447">
        <v>5262239.8299999991</v>
      </c>
      <c r="G11" s="447">
        <v>0</v>
      </c>
      <c r="H11" s="447">
        <v>1855448.7100000002</v>
      </c>
      <c r="I11" s="447">
        <v>295245.20000000013</v>
      </c>
      <c r="J11" s="447">
        <v>270436.12999999995</v>
      </c>
      <c r="K11" s="447">
        <v>1289767.3800000001</v>
      </c>
      <c r="L11" s="447">
        <v>0</v>
      </c>
    </row>
    <row r="12" spans="1:12">
      <c r="A12" s="434">
        <v>6</v>
      </c>
      <c r="B12" s="447" t="s">
        <v>522</v>
      </c>
      <c r="C12" s="447">
        <v>26436213.600000001</v>
      </c>
      <c r="D12" s="447">
        <v>17127489.310000002</v>
      </c>
      <c r="E12" s="447">
        <v>7761336.1899999985</v>
      </c>
      <c r="F12" s="447">
        <v>1547388.1</v>
      </c>
      <c r="G12" s="447">
        <v>0</v>
      </c>
      <c r="H12" s="447">
        <v>2066502.9699999997</v>
      </c>
      <c r="I12" s="447">
        <v>82292.37</v>
      </c>
      <c r="J12" s="447">
        <v>1335794.72</v>
      </c>
      <c r="K12" s="447">
        <v>648415.88</v>
      </c>
      <c r="L12" s="447">
        <v>0</v>
      </c>
    </row>
    <row r="13" spans="1:12">
      <c r="A13" s="434">
        <v>7</v>
      </c>
      <c r="B13" s="447" t="s">
        <v>523</v>
      </c>
      <c r="C13" s="447">
        <v>60761790.400000013</v>
      </c>
      <c r="D13" s="447">
        <v>54221547.100000016</v>
      </c>
      <c r="E13" s="447">
        <v>5504103.870000001</v>
      </c>
      <c r="F13" s="447">
        <v>1036139.43</v>
      </c>
      <c r="G13" s="447">
        <v>0</v>
      </c>
      <c r="H13" s="447">
        <v>1073901.17</v>
      </c>
      <c r="I13" s="447">
        <v>232454.04000000007</v>
      </c>
      <c r="J13" s="447">
        <v>342762.30999999994</v>
      </c>
      <c r="K13" s="447">
        <v>498684.82</v>
      </c>
      <c r="L13" s="447">
        <v>0</v>
      </c>
    </row>
    <row r="14" spans="1:12">
      <c r="A14" s="434">
        <v>8</v>
      </c>
      <c r="B14" s="447" t="s">
        <v>524</v>
      </c>
      <c r="C14" s="447">
        <v>47498012.949999981</v>
      </c>
      <c r="D14" s="447">
        <v>40702254.729999982</v>
      </c>
      <c r="E14" s="447">
        <v>4805168.24</v>
      </c>
      <c r="F14" s="447">
        <v>1990589.9800000002</v>
      </c>
      <c r="G14" s="447">
        <v>0</v>
      </c>
      <c r="H14" s="447">
        <v>1081815.17</v>
      </c>
      <c r="I14" s="447">
        <v>250965.06999999989</v>
      </c>
      <c r="J14" s="447">
        <v>68000.439999999988</v>
      </c>
      <c r="K14" s="447">
        <v>762849.66000000015</v>
      </c>
      <c r="L14" s="447">
        <v>0</v>
      </c>
    </row>
    <row r="15" spans="1:12">
      <c r="A15" s="434">
        <v>9</v>
      </c>
      <c r="B15" s="447" t="s">
        <v>525</v>
      </c>
      <c r="C15" s="447">
        <v>30526923.640000001</v>
      </c>
      <c r="D15" s="447">
        <v>25790231.829999998</v>
      </c>
      <c r="E15" s="447">
        <v>4725607.53</v>
      </c>
      <c r="F15" s="447">
        <v>11084.28</v>
      </c>
      <c r="G15" s="447">
        <v>0</v>
      </c>
      <c r="H15" s="447">
        <v>1173401.8799999997</v>
      </c>
      <c r="I15" s="447">
        <v>98267.12</v>
      </c>
      <c r="J15" s="447">
        <v>1064050.4799999997</v>
      </c>
      <c r="K15" s="447">
        <v>11084.28</v>
      </c>
      <c r="L15" s="447">
        <v>0</v>
      </c>
    </row>
    <row r="16" spans="1:12">
      <c r="A16" s="434">
        <v>10</v>
      </c>
      <c r="B16" s="447" t="s">
        <v>526</v>
      </c>
      <c r="C16" s="447">
        <v>11569967.789999999</v>
      </c>
      <c r="D16" s="447">
        <v>10557091.289999999</v>
      </c>
      <c r="E16" s="447">
        <v>0</v>
      </c>
      <c r="F16" s="447">
        <v>1012876.4999999999</v>
      </c>
      <c r="G16" s="447">
        <v>0</v>
      </c>
      <c r="H16" s="447">
        <v>685949.21</v>
      </c>
      <c r="I16" s="447">
        <v>53879.280000000006</v>
      </c>
      <c r="J16" s="447">
        <v>0</v>
      </c>
      <c r="K16" s="447">
        <v>632069.92999999993</v>
      </c>
      <c r="L16" s="447">
        <v>0</v>
      </c>
    </row>
    <row r="17" spans="1:12">
      <c r="A17" s="434">
        <v>11</v>
      </c>
      <c r="B17" s="447" t="s">
        <v>527</v>
      </c>
      <c r="C17" s="447">
        <v>9347572.700000003</v>
      </c>
      <c r="D17" s="447">
        <v>8417811.660000002</v>
      </c>
      <c r="E17" s="447">
        <v>104650.4</v>
      </c>
      <c r="F17" s="447">
        <v>825110.64</v>
      </c>
      <c r="G17" s="447">
        <v>0</v>
      </c>
      <c r="H17" s="447">
        <v>347646.15</v>
      </c>
      <c r="I17" s="447">
        <v>52016.840000000033</v>
      </c>
      <c r="J17" s="447">
        <v>8716.89</v>
      </c>
      <c r="K17" s="447">
        <v>286912.42</v>
      </c>
      <c r="L17" s="447">
        <v>0</v>
      </c>
    </row>
    <row r="18" spans="1:12">
      <c r="A18" s="434">
        <v>12</v>
      </c>
      <c r="B18" s="447" t="s">
        <v>528</v>
      </c>
      <c r="C18" s="447">
        <v>72032482.039999977</v>
      </c>
      <c r="D18" s="447">
        <v>64218545.579999976</v>
      </c>
      <c r="E18" s="447">
        <v>3822748.1500000004</v>
      </c>
      <c r="F18" s="447">
        <v>3991188.3099999996</v>
      </c>
      <c r="G18" s="447">
        <v>0</v>
      </c>
      <c r="H18" s="447">
        <v>2487169.67</v>
      </c>
      <c r="I18" s="447">
        <v>329207.08000000007</v>
      </c>
      <c r="J18" s="447">
        <v>305900.13000000006</v>
      </c>
      <c r="K18" s="447">
        <v>1852062.46</v>
      </c>
      <c r="L18" s="447">
        <v>0</v>
      </c>
    </row>
    <row r="19" spans="1:12">
      <c r="A19" s="434">
        <v>13</v>
      </c>
      <c r="B19" s="447" t="s">
        <v>529</v>
      </c>
      <c r="C19" s="447">
        <v>17977270.439999998</v>
      </c>
      <c r="D19" s="447">
        <v>15625038.959999995</v>
      </c>
      <c r="E19" s="447">
        <v>1328353.27</v>
      </c>
      <c r="F19" s="447">
        <v>1023878.2099999998</v>
      </c>
      <c r="G19" s="447">
        <v>0</v>
      </c>
      <c r="H19" s="447">
        <v>766828.72</v>
      </c>
      <c r="I19" s="447">
        <v>77279.36000000003</v>
      </c>
      <c r="J19" s="447">
        <v>123948.81</v>
      </c>
      <c r="K19" s="447">
        <v>565600.54999999993</v>
      </c>
      <c r="L19" s="447">
        <v>0</v>
      </c>
    </row>
    <row r="20" spans="1:12">
      <c r="A20" s="434">
        <v>14</v>
      </c>
      <c r="B20" s="447" t="s">
        <v>530</v>
      </c>
      <c r="C20" s="447">
        <v>98477277.089999989</v>
      </c>
      <c r="D20" s="447">
        <v>80457131.959999979</v>
      </c>
      <c r="E20" s="447">
        <v>11708704.15</v>
      </c>
      <c r="F20" s="447">
        <v>6311440.9800000004</v>
      </c>
      <c r="G20" s="447">
        <v>0</v>
      </c>
      <c r="H20" s="447">
        <v>3833192.54</v>
      </c>
      <c r="I20" s="447">
        <v>255910</v>
      </c>
      <c r="J20" s="447">
        <v>991326.12</v>
      </c>
      <c r="K20" s="447">
        <v>2585956.42</v>
      </c>
      <c r="L20" s="447">
        <v>0</v>
      </c>
    </row>
    <row r="21" spans="1:12">
      <c r="A21" s="434">
        <v>15</v>
      </c>
      <c r="B21" s="447" t="s">
        <v>531</v>
      </c>
      <c r="C21" s="447">
        <v>29276907.639999989</v>
      </c>
      <c r="D21" s="447">
        <v>25740662.309999991</v>
      </c>
      <c r="E21" s="447">
        <v>3219290.5199999991</v>
      </c>
      <c r="F21" s="447">
        <v>316954.81</v>
      </c>
      <c r="G21" s="447">
        <v>0</v>
      </c>
      <c r="H21" s="447">
        <v>337329</v>
      </c>
      <c r="I21" s="447">
        <v>83967.020000000033</v>
      </c>
      <c r="J21" s="447">
        <v>105246.69</v>
      </c>
      <c r="K21" s="447">
        <v>148115.29</v>
      </c>
      <c r="L21" s="447">
        <v>0</v>
      </c>
    </row>
    <row r="22" spans="1:12">
      <c r="A22" s="434">
        <v>16</v>
      </c>
      <c r="B22" s="447" t="s">
        <v>532</v>
      </c>
      <c r="C22" s="447">
        <v>367739.58</v>
      </c>
      <c r="D22" s="447">
        <v>367739.58</v>
      </c>
      <c r="E22" s="447">
        <v>0</v>
      </c>
      <c r="F22" s="447">
        <v>0</v>
      </c>
      <c r="G22" s="447">
        <v>0</v>
      </c>
      <c r="H22" s="447">
        <v>925.8</v>
      </c>
      <c r="I22" s="447">
        <v>925.8</v>
      </c>
      <c r="J22" s="447">
        <v>0</v>
      </c>
      <c r="K22" s="447">
        <v>0</v>
      </c>
      <c r="L22" s="447">
        <v>0</v>
      </c>
    </row>
    <row r="23" spans="1:12">
      <c r="A23" s="434">
        <v>17</v>
      </c>
      <c r="B23" s="447" t="s">
        <v>533</v>
      </c>
      <c r="C23" s="447">
        <v>4264985.09</v>
      </c>
      <c r="D23" s="447">
        <v>3317349.61</v>
      </c>
      <c r="E23" s="447">
        <v>0</v>
      </c>
      <c r="F23" s="447">
        <v>947635.48</v>
      </c>
      <c r="G23" s="447">
        <v>0</v>
      </c>
      <c r="H23" s="447">
        <v>630036.36</v>
      </c>
      <c r="I23" s="447">
        <v>17056.870000000003</v>
      </c>
      <c r="J23" s="447">
        <v>0</v>
      </c>
      <c r="K23" s="447">
        <v>612979.49</v>
      </c>
      <c r="L23" s="447">
        <v>0</v>
      </c>
    </row>
    <row r="24" spans="1:12">
      <c r="A24" s="434">
        <v>18</v>
      </c>
      <c r="B24" s="447" t="s">
        <v>534</v>
      </c>
      <c r="C24" s="447">
        <v>15336745.900000006</v>
      </c>
      <c r="D24" s="447">
        <v>15336745.900000006</v>
      </c>
      <c r="E24" s="447">
        <v>0</v>
      </c>
      <c r="F24" s="447">
        <v>0</v>
      </c>
      <c r="G24" s="447">
        <v>0</v>
      </c>
      <c r="H24" s="447">
        <v>15656.260000000002</v>
      </c>
      <c r="I24" s="447">
        <v>15656.260000000002</v>
      </c>
      <c r="J24" s="447">
        <v>0</v>
      </c>
      <c r="K24" s="447">
        <v>0</v>
      </c>
      <c r="L24" s="447">
        <v>0</v>
      </c>
    </row>
    <row r="25" spans="1:12">
      <c r="A25" s="434">
        <v>19</v>
      </c>
      <c r="B25" s="447" t="s">
        <v>535</v>
      </c>
      <c r="C25" s="447">
        <v>1738573.86</v>
      </c>
      <c r="D25" s="447">
        <v>1677319.85</v>
      </c>
      <c r="E25" s="447">
        <v>0</v>
      </c>
      <c r="F25" s="447">
        <v>61254.01</v>
      </c>
      <c r="G25" s="447">
        <v>0</v>
      </c>
      <c r="H25" s="447">
        <v>36459.43</v>
      </c>
      <c r="I25" s="447">
        <v>11597.410000000002</v>
      </c>
      <c r="J25" s="447">
        <v>0</v>
      </c>
      <c r="K25" s="447">
        <v>24862.02</v>
      </c>
      <c r="L25" s="447">
        <v>0</v>
      </c>
    </row>
    <row r="26" spans="1:12">
      <c r="A26" s="434">
        <v>20</v>
      </c>
      <c r="B26" s="447" t="s">
        <v>536</v>
      </c>
      <c r="C26" s="447">
        <v>30070827.419999931</v>
      </c>
      <c r="D26" s="447">
        <v>29564843.38999993</v>
      </c>
      <c r="E26" s="447">
        <v>227843.01999999996</v>
      </c>
      <c r="F26" s="447">
        <v>278141.00999999995</v>
      </c>
      <c r="G26" s="447">
        <v>0</v>
      </c>
      <c r="H26" s="447">
        <v>254609.70999999996</v>
      </c>
      <c r="I26" s="447">
        <v>107494.43999999993</v>
      </c>
      <c r="J26" s="447">
        <v>14832.1</v>
      </c>
      <c r="K26" s="447">
        <v>132283.17000000001</v>
      </c>
      <c r="L26" s="447">
        <v>0</v>
      </c>
    </row>
    <row r="27" spans="1:12">
      <c r="A27" s="434">
        <v>21</v>
      </c>
      <c r="B27" s="447" t="s">
        <v>537</v>
      </c>
      <c r="C27" s="447">
        <v>4635705.8100000015</v>
      </c>
      <c r="D27" s="447">
        <v>4337347.6000000015</v>
      </c>
      <c r="E27" s="447">
        <v>298358.20999999996</v>
      </c>
      <c r="F27" s="447">
        <v>0</v>
      </c>
      <c r="G27" s="447">
        <v>0</v>
      </c>
      <c r="H27" s="447">
        <v>45185.789999999994</v>
      </c>
      <c r="I27" s="447">
        <v>19763.78</v>
      </c>
      <c r="J27" s="447">
        <v>25422.01</v>
      </c>
      <c r="K27" s="447">
        <v>0</v>
      </c>
      <c r="L27" s="447">
        <v>0</v>
      </c>
    </row>
    <row r="28" spans="1:12">
      <c r="A28" s="434">
        <v>22</v>
      </c>
      <c r="B28" s="447" t="s">
        <v>538</v>
      </c>
      <c r="C28" s="447">
        <v>1234163.4600000002</v>
      </c>
      <c r="D28" s="447">
        <v>566106.38000000012</v>
      </c>
      <c r="E28" s="447">
        <v>663487.51</v>
      </c>
      <c r="F28" s="447">
        <v>4569.57</v>
      </c>
      <c r="G28" s="447">
        <v>0</v>
      </c>
      <c r="H28" s="447">
        <v>56362.04</v>
      </c>
      <c r="I28" s="447">
        <v>1960.5300000000007</v>
      </c>
      <c r="J28" s="447">
        <v>49168.65</v>
      </c>
      <c r="K28" s="447">
        <v>5232.8600000000006</v>
      </c>
      <c r="L28" s="447">
        <v>0</v>
      </c>
    </row>
    <row r="29" spans="1:12">
      <c r="A29" s="434">
        <v>23</v>
      </c>
      <c r="B29" s="447" t="s">
        <v>539</v>
      </c>
      <c r="C29" s="447">
        <v>122046426.14999986</v>
      </c>
      <c r="D29" s="447">
        <v>114163547.39999986</v>
      </c>
      <c r="E29" s="447">
        <v>2973524.8699999978</v>
      </c>
      <c r="F29" s="447">
        <v>4909353.8800000008</v>
      </c>
      <c r="G29" s="447">
        <v>0</v>
      </c>
      <c r="H29" s="447">
        <v>3142661.87</v>
      </c>
      <c r="I29" s="447">
        <v>590753.39000000083</v>
      </c>
      <c r="J29" s="447">
        <v>307524.39999999985</v>
      </c>
      <c r="K29" s="447">
        <v>2244384.0799999996</v>
      </c>
      <c r="L29" s="447">
        <v>0</v>
      </c>
    </row>
    <row r="30" spans="1:12">
      <c r="A30" s="434">
        <v>24</v>
      </c>
      <c r="B30" s="447" t="s">
        <v>540</v>
      </c>
      <c r="C30" s="447">
        <v>142073586.09</v>
      </c>
      <c r="D30" s="447">
        <v>133262133.78</v>
      </c>
      <c r="E30" s="447">
        <v>4885125.7799999984</v>
      </c>
      <c r="F30" s="447">
        <v>3926326.5299999984</v>
      </c>
      <c r="G30" s="447">
        <v>0</v>
      </c>
      <c r="H30" s="447">
        <v>3504759.6299999976</v>
      </c>
      <c r="I30" s="447">
        <v>904012.25999999687</v>
      </c>
      <c r="J30" s="447">
        <v>611963.00000000012</v>
      </c>
      <c r="K30" s="447">
        <v>1988784.3700000006</v>
      </c>
      <c r="L30" s="447">
        <v>0</v>
      </c>
    </row>
    <row r="31" spans="1:12">
      <c r="A31" s="434">
        <v>25</v>
      </c>
      <c r="B31" s="447" t="s">
        <v>541</v>
      </c>
      <c r="C31" s="447">
        <v>52687549.909999989</v>
      </c>
      <c r="D31" s="447">
        <v>47824985.969999991</v>
      </c>
      <c r="E31" s="447">
        <v>1689375.85</v>
      </c>
      <c r="F31" s="447">
        <v>3173188.0899999994</v>
      </c>
      <c r="G31" s="447">
        <v>0</v>
      </c>
      <c r="H31" s="447">
        <v>1516029.4600000002</v>
      </c>
      <c r="I31" s="447">
        <v>140129.03000000012</v>
      </c>
      <c r="J31" s="447">
        <v>148154.43000000002</v>
      </c>
      <c r="K31" s="447">
        <v>1227746</v>
      </c>
      <c r="L31" s="447">
        <v>0</v>
      </c>
    </row>
    <row r="32" spans="1:12">
      <c r="A32" s="434">
        <v>26</v>
      </c>
      <c r="B32" s="447" t="s">
        <v>597</v>
      </c>
      <c r="C32" s="447">
        <v>34633053.269999966</v>
      </c>
      <c r="D32" s="447">
        <v>31049569.399999965</v>
      </c>
      <c r="E32" s="447">
        <v>734279.7899999998</v>
      </c>
      <c r="F32" s="447">
        <v>2849204.0800000019</v>
      </c>
      <c r="G32" s="447">
        <v>0</v>
      </c>
      <c r="H32" s="447">
        <v>951258.95999999973</v>
      </c>
      <c r="I32" s="447">
        <v>103770.9</v>
      </c>
      <c r="J32" s="447">
        <v>55836.14</v>
      </c>
      <c r="K32" s="447">
        <v>791651.91999999981</v>
      </c>
      <c r="L32" s="447">
        <v>0</v>
      </c>
    </row>
    <row r="33" spans="1:12">
      <c r="A33" s="434">
        <v>27</v>
      </c>
      <c r="B33" s="497" t="s">
        <v>66</v>
      </c>
      <c r="C33" s="447">
        <v>1090489629.1899998</v>
      </c>
      <c r="D33" s="447">
        <v>985368963.19999981</v>
      </c>
      <c r="E33" s="447">
        <v>62142080.779999994</v>
      </c>
      <c r="F33" s="447">
        <v>42978585.210000008</v>
      </c>
      <c r="G33" s="447">
        <v>0</v>
      </c>
      <c r="H33" s="447">
        <v>27898323.340000004</v>
      </c>
      <c r="I33" s="447">
        <v>4400870.9599999972</v>
      </c>
      <c r="J33" s="447">
        <v>5991909.8599999985</v>
      </c>
      <c r="K33" s="447">
        <v>17505542.52</v>
      </c>
      <c r="L33" s="447">
        <v>0</v>
      </c>
    </row>
    <row r="35" spans="1:12">
      <c r="B35" s="496"/>
      <c r="C35" s="496"/>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6640625" defaultRowHeight="12"/>
  <cols>
    <col min="1" max="1" width="11.88671875" style="346" bestFit="1" customWidth="1"/>
    <col min="2" max="2" width="70.33203125" style="346" customWidth="1"/>
    <col min="3" max="11" width="28.33203125" style="346" customWidth="1"/>
    <col min="12" max="16384" width="8.6640625" style="346"/>
  </cols>
  <sheetData>
    <row r="1" spans="1:11" s="339" customFormat="1" ht="13.8">
      <c r="A1" s="338" t="s">
        <v>108</v>
      </c>
      <c r="B1" s="274" t="str">
        <f>Info!C2</f>
        <v>ს.ს ტერა ბანკი</v>
      </c>
      <c r="C1" s="444"/>
      <c r="D1" s="444"/>
      <c r="E1" s="444"/>
      <c r="F1" s="444"/>
      <c r="G1" s="444"/>
      <c r="H1" s="444"/>
      <c r="I1" s="444"/>
      <c r="J1" s="444"/>
      <c r="K1" s="444"/>
    </row>
    <row r="2" spans="1:11" s="339" customFormat="1">
      <c r="A2" s="338" t="s">
        <v>109</v>
      </c>
      <c r="B2" s="341">
        <f>'1. key ratios'!B2</f>
        <v>45016</v>
      </c>
      <c r="C2" s="444"/>
      <c r="D2" s="444"/>
      <c r="E2" s="444"/>
      <c r="F2" s="444"/>
      <c r="G2" s="444"/>
      <c r="H2" s="444"/>
      <c r="I2" s="444"/>
      <c r="J2" s="444"/>
      <c r="K2" s="444"/>
    </row>
    <row r="3" spans="1:11" s="339" customFormat="1">
      <c r="A3" s="340" t="s">
        <v>598</v>
      </c>
      <c r="B3" s="444"/>
      <c r="C3" s="444"/>
      <c r="D3" s="444"/>
      <c r="E3" s="444"/>
      <c r="F3" s="444"/>
      <c r="G3" s="444"/>
      <c r="H3" s="444"/>
      <c r="I3" s="444"/>
      <c r="J3" s="444"/>
      <c r="K3" s="444"/>
    </row>
    <row r="4" spans="1:11">
      <c r="A4" s="502"/>
      <c r="B4" s="502"/>
      <c r="C4" s="501" t="s">
        <v>502</v>
      </c>
      <c r="D4" s="501" t="s">
        <v>503</v>
      </c>
      <c r="E4" s="501" t="s">
        <v>504</v>
      </c>
      <c r="F4" s="501" t="s">
        <v>505</v>
      </c>
      <c r="G4" s="501" t="s">
        <v>506</v>
      </c>
      <c r="H4" s="501" t="s">
        <v>507</v>
      </c>
      <c r="I4" s="501" t="s">
        <v>508</v>
      </c>
      <c r="J4" s="501" t="s">
        <v>509</v>
      </c>
      <c r="K4" s="501" t="s">
        <v>510</v>
      </c>
    </row>
    <row r="5" spans="1:11" ht="104.1" customHeight="1">
      <c r="A5" s="706" t="s">
        <v>906</v>
      </c>
      <c r="B5" s="707"/>
      <c r="C5" s="500" t="s">
        <v>599</v>
      </c>
      <c r="D5" s="500" t="s">
        <v>592</v>
      </c>
      <c r="E5" s="500" t="s">
        <v>593</v>
      </c>
      <c r="F5" s="500" t="s">
        <v>905</v>
      </c>
      <c r="G5" s="500" t="s">
        <v>600</v>
      </c>
      <c r="H5" s="500" t="s">
        <v>601</v>
      </c>
      <c r="I5" s="500" t="s">
        <v>602</v>
      </c>
      <c r="J5" s="500" t="s">
        <v>603</v>
      </c>
      <c r="K5" s="500" t="s">
        <v>604</v>
      </c>
    </row>
    <row r="6" spans="1:11">
      <c r="A6" s="434">
        <v>1</v>
      </c>
      <c r="B6" s="434" t="s">
        <v>605</v>
      </c>
      <c r="C6" s="434">
        <v>27579787.340000007</v>
      </c>
      <c r="D6" s="434">
        <v>34006931.840000004</v>
      </c>
      <c r="E6" s="434">
        <v>0</v>
      </c>
      <c r="F6" s="434">
        <v>3862862.3400000003</v>
      </c>
      <c r="G6" s="434">
        <v>869092666.75000226</v>
      </c>
      <c r="H6" s="434">
        <v>0</v>
      </c>
      <c r="I6" s="434">
        <v>72538410.819999993</v>
      </c>
      <c r="J6" s="434">
        <v>15461527.568500008</v>
      </c>
      <c r="K6" s="434">
        <v>67947442.531499386</v>
      </c>
    </row>
    <row r="7" spans="1:11">
      <c r="A7" s="434">
        <v>2</v>
      </c>
      <c r="B7" s="434" t="s">
        <v>606</v>
      </c>
      <c r="C7" s="434">
        <v>0</v>
      </c>
      <c r="D7" s="434">
        <v>0</v>
      </c>
      <c r="E7" s="434">
        <v>0</v>
      </c>
      <c r="F7" s="434">
        <v>0</v>
      </c>
      <c r="G7" s="434">
        <v>0</v>
      </c>
      <c r="H7" s="434">
        <v>0</v>
      </c>
      <c r="I7" s="434">
        <v>0</v>
      </c>
      <c r="J7" s="434">
        <v>0</v>
      </c>
      <c r="K7" s="434">
        <v>31165343.329999998</v>
      </c>
    </row>
    <row r="8" spans="1:11">
      <c r="A8" s="434">
        <v>3</v>
      </c>
      <c r="B8" s="434" t="s">
        <v>570</v>
      </c>
      <c r="C8" s="434">
        <v>10801357.26</v>
      </c>
      <c r="D8" s="434">
        <v>0</v>
      </c>
      <c r="E8" s="434">
        <v>0</v>
      </c>
      <c r="F8" s="434">
        <v>0</v>
      </c>
      <c r="G8" s="434">
        <v>23742300.270000014</v>
      </c>
      <c r="H8" s="434">
        <v>0</v>
      </c>
      <c r="I8" s="434">
        <v>8329131.2299999995</v>
      </c>
      <c r="J8" s="434">
        <v>342019.12699999998</v>
      </c>
      <c r="K8" s="434">
        <v>578198.20309998095</v>
      </c>
    </row>
    <row r="9" spans="1:11">
      <c r="A9" s="434">
        <v>4</v>
      </c>
      <c r="B9" s="453" t="s">
        <v>904</v>
      </c>
      <c r="C9" s="434">
        <v>500105.07999999996</v>
      </c>
      <c r="D9" s="434">
        <v>102125.62</v>
      </c>
      <c r="E9" s="434">
        <v>0</v>
      </c>
      <c r="F9" s="434">
        <v>0</v>
      </c>
      <c r="G9" s="434">
        <v>37036902.750000022</v>
      </c>
      <c r="H9" s="434">
        <v>0</v>
      </c>
      <c r="I9" s="434">
        <v>1898137.38</v>
      </c>
      <c r="J9" s="434">
        <v>992365.22530000017</v>
      </c>
      <c r="K9" s="434">
        <v>2448949.1546999142</v>
      </c>
    </row>
    <row r="10" spans="1:11">
      <c r="A10" s="434">
        <v>5</v>
      </c>
      <c r="B10" s="453" t="s">
        <v>903</v>
      </c>
      <c r="C10" s="434">
        <v>0</v>
      </c>
      <c r="D10" s="434">
        <v>0</v>
      </c>
      <c r="E10" s="434">
        <v>0</v>
      </c>
      <c r="F10" s="434">
        <v>0</v>
      </c>
      <c r="G10" s="434">
        <v>0</v>
      </c>
      <c r="H10" s="434">
        <v>0</v>
      </c>
      <c r="I10" s="434">
        <v>0</v>
      </c>
      <c r="J10" s="434">
        <v>0</v>
      </c>
      <c r="K10" s="434">
        <v>0</v>
      </c>
    </row>
    <row r="11" spans="1:11">
      <c r="A11" s="434">
        <v>6</v>
      </c>
      <c r="B11" s="453" t="s">
        <v>902</v>
      </c>
      <c r="C11" s="434">
        <v>57474.35</v>
      </c>
      <c r="D11" s="434">
        <v>0</v>
      </c>
      <c r="E11" s="434">
        <v>0</v>
      </c>
      <c r="F11" s="434">
        <v>0</v>
      </c>
      <c r="G11" s="434">
        <v>29844.03</v>
      </c>
      <c r="H11" s="434">
        <v>0</v>
      </c>
      <c r="I11" s="434">
        <v>0</v>
      </c>
      <c r="J11" s="434">
        <v>128657.07610000001</v>
      </c>
      <c r="K11" s="434">
        <v>22.193900000012945</v>
      </c>
    </row>
    <row r="13" spans="1:11" ht="13.8">
      <c r="B13" s="498"/>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6640625" defaultRowHeight="14.4"/>
  <cols>
    <col min="1" max="1" width="10" style="503" bestFit="1" customWidth="1"/>
    <col min="2" max="2" width="71.6640625" style="503" customWidth="1"/>
    <col min="3" max="3" width="10.5546875" style="503" bestFit="1" customWidth="1"/>
    <col min="4" max="5" width="15.109375" style="503" bestFit="1" customWidth="1"/>
    <col min="6" max="6" width="20" style="503" bestFit="1" customWidth="1"/>
    <col min="7" max="7" width="37.5546875" style="503" bestFit="1" customWidth="1"/>
    <col min="8" max="8" width="10.5546875" style="503" bestFit="1" customWidth="1"/>
    <col min="9" max="10" width="15.109375" style="503" bestFit="1" customWidth="1"/>
    <col min="11" max="11" width="20" style="503" bestFit="1" customWidth="1"/>
    <col min="12" max="12" width="37.5546875" style="503" bestFit="1" customWidth="1"/>
    <col min="13" max="13" width="10.5546875" style="503" bestFit="1" customWidth="1"/>
    <col min="14" max="15" width="15.109375" style="503" bestFit="1" customWidth="1"/>
    <col min="16" max="16" width="20" style="503" bestFit="1" customWidth="1"/>
    <col min="17" max="17" width="37.5546875" style="503" bestFit="1" customWidth="1"/>
    <col min="18" max="18" width="18" style="503" bestFit="1" customWidth="1"/>
    <col min="19" max="19" width="48" style="503" bestFit="1" customWidth="1"/>
    <col min="20" max="20" width="45.88671875" style="503" bestFit="1" customWidth="1"/>
    <col min="21" max="21" width="48" style="503" bestFit="1" customWidth="1"/>
    <col min="22" max="22" width="44.44140625" style="503" bestFit="1" customWidth="1"/>
    <col min="23" max="16384" width="8.6640625" style="503"/>
  </cols>
  <sheetData>
    <row r="1" spans="1:22">
      <c r="A1" s="338" t="s">
        <v>108</v>
      </c>
      <c r="B1" s="274" t="str">
        <f>Info!C2</f>
        <v>ს.ს ტერა ბანკი</v>
      </c>
    </row>
    <row r="2" spans="1:22">
      <c r="A2" s="338" t="s">
        <v>109</v>
      </c>
      <c r="B2" s="341">
        <f>'1. key ratios'!B2</f>
        <v>45016</v>
      </c>
    </row>
    <row r="3" spans="1:22">
      <c r="A3" s="340" t="s">
        <v>689</v>
      </c>
      <c r="B3" s="444"/>
    </row>
    <row r="4" spans="1:22">
      <c r="A4" s="340"/>
      <c r="B4" s="444"/>
    </row>
    <row r="5" spans="1:22" ht="24" customHeight="1">
      <c r="A5" s="708" t="s">
        <v>716</v>
      </c>
      <c r="B5" s="708"/>
      <c r="C5" s="710" t="s">
        <v>908</v>
      </c>
      <c r="D5" s="710"/>
      <c r="E5" s="710"/>
      <c r="F5" s="710"/>
      <c r="G5" s="710"/>
      <c r="H5" s="710" t="s">
        <v>596</v>
      </c>
      <c r="I5" s="710"/>
      <c r="J5" s="710"/>
      <c r="K5" s="710"/>
      <c r="L5" s="710"/>
      <c r="M5" s="710" t="s">
        <v>907</v>
      </c>
      <c r="N5" s="710"/>
      <c r="O5" s="710"/>
      <c r="P5" s="710"/>
      <c r="Q5" s="710"/>
      <c r="R5" s="709" t="s">
        <v>715</v>
      </c>
      <c r="S5" s="709" t="s">
        <v>719</v>
      </c>
      <c r="T5" s="709" t="s">
        <v>718</v>
      </c>
      <c r="U5" s="709" t="s">
        <v>956</v>
      </c>
      <c r="V5" s="709" t="s">
        <v>957</v>
      </c>
    </row>
    <row r="6" spans="1:22" ht="36" customHeight="1">
      <c r="A6" s="708"/>
      <c r="B6" s="708"/>
      <c r="C6" s="512"/>
      <c r="D6" s="442" t="s">
        <v>892</v>
      </c>
      <c r="E6" s="442" t="s">
        <v>891</v>
      </c>
      <c r="F6" s="442" t="s">
        <v>890</v>
      </c>
      <c r="G6" s="442" t="s">
        <v>889</v>
      </c>
      <c r="H6" s="512"/>
      <c r="I6" s="442" t="s">
        <v>892</v>
      </c>
      <c r="J6" s="442" t="s">
        <v>891</v>
      </c>
      <c r="K6" s="442" t="s">
        <v>890</v>
      </c>
      <c r="L6" s="442" t="s">
        <v>889</v>
      </c>
      <c r="M6" s="512"/>
      <c r="N6" s="442" t="s">
        <v>892</v>
      </c>
      <c r="O6" s="442" t="s">
        <v>891</v>
      </c>
      <c r="P6" s="442" t="s">
        <v>890</v>
      </c>
      <c r="Q6" s="442" t="s">
        <v>889</v>
      </c>
      <c r="R6" s="709"/>
      <c r="S6" s="709"/>
      <c r="T6" s="709"/>
      <c r="U6" s="709"/>
      <c r="V6" s="709"/>
    </row>
    <row r="7" spans="1:22">
      <c r="A7" s="507">
        <v>1</v>
      </c>
      <c r="B7" s="511" t="s">
        <v>690</v>
      </c>
      <c r="C7" s="499">
        <v>30658669.604200002</v>
      </c>
      <c r="D7" s="499">
        <v>29831778.984200001</v>
      </c>
      <c r="E7" s="499">
        <v>593974.23</v>
      </c>
      <c r="F7" s="499">
        <v>232916.39</v>
      </c>
      <c r="G7" s="499">
        <v>0</v>
      </c>
      <c r="H7" s="499">
        <v>31319041.684000041</v>
      </c>
      <c r="I7" s="499">
        <v>30400409.684000041</v>
      </c>
      <c r="J7" s="499">
        <v>630661.31999999995</v>
      </c>
      <c r="K7" s="499">
        <v>287970.68</v>
      </c>
      <c r="L7" s="499">
        <v>0</v>
      </c>
      <c r="M7" s="499">
        <v>272412.58166185999</v>
      </c>
      <c r="N7" s="499">
        <v>94041.738010500005</v>
      </c>
      <c r="O7" s="499">
        <v>69211.588887940001</v>
      </c>
      <c r="P7" s="499">
        <v>109159.25476342</v>
      </c>
      <c r="Q7" s="499">
        <v>0</v>
      </c>
      <c r="R7" s="499">
        <v>2665</v>
      </c>
      <c r="S7" s="584">
        <v>0.37526248593669032</v>
      </c>
      <c r="T7" s="584">
        <v>0.45232539933661636</v>
      </c>
      <c r="U7" s="499">
        <v>0.37916898999999998</v>
      </c>
      <c r="V7" s="587">
        <v>26.486499999999999</v>
      </c>
    </row>
    <row r="8" spans="1:22">
      <c r="A8" s="507">
        <v>2</v>
      </c>
      <c r="B8" s="510" t="s">
        <v>691</v>
      </c>
      <c r="C8" s="499">
        <v>88010204.060600013</v>
      </c>
      <c r="D8" s="499">
        <v>83322754.197100013</v>
      </c>
      <c r="E8" s="499">
        <v>1714652.0459999999</v>
      </c>
      <c r="F8" s="499">
        <v>2972797.8174999999</v>
      </c>
      <c r="G8" s="499">
        <v>0</v>
      </c>
      <c r="H8" s="499">
        <v>88494231.901500046</v>
      </c>
      <c r="I8" s="499">
        <v>83623906.454100043</v>
      </c>
      <c r="J8" s="499">
        <v>1731759.2098000001</v>
      </c>
      <c r="K8" s="499">
        <v>3138566.2376000001</v>
      </c>
      <c r="L8" s="499">
        <v>0</v>
      </c>
      <c r="M8" s="499">
        <v>2600719.70234414</v>
      </c>
      <c r="N8" s="499">
        <v>421310.55765614001</v>
      </c>
      <c r="O8" s="499">
        <v>166367.39091287</v>
      </c>
      <c r="P8" s="499">
        <v>2013041.75377513</v>
      </c>
      <c r="Q8" s="499">
        <v>0</v>
      </c>
      <c r="R8" s="499">
        <v>6559</v>
      </c>
      <c r="S8" s="584">
        <v>0.12779415831582544</v>
      </c>
      <c r="T8" s="584">
        <v>0.15299448545181335</v>
      </c>
      <c r="U8" s="499">
        <v>0.13205130000000001</v>
      </c>
      <c r="V8" s="587">
        <v>52.0458</v>
      </c>
    </row>
    <row r="9" spans="1:22">
      <c r="A9" s="507">
        <v>3</v>
      </c>
      <c r="B9" s="510" t="s">
        <v>692</v>
      </c>
      <c r="C9" s="499">
        <v>0</v>
      </c>
      <c r="D9" s="499">
        <v>0</v>
      </c>
      <c r="E9" s="499">
        <v>0</v>
      </c>
      <c r="F9" s="499">
        <v>0</v>
      </c>
      <c r="G9" s="499">
        <v>0</v>
      </c>
      <c r="H9" s="499">
        <v>0</v>
      </c>
      <c r="I9" s="499">
        <v>0</v>
      </c>
      <c r="J9" s="499">
        <v>0</v>
      </c>
      <c r="K9" s="499">
        <v>0</v>
      </c>
      <c r="L9" s="499">
        <v>0</v>
      </c>
      <c r="M9" s="499">
        <v>0</v>
      </c>
      <c r="N9" s="499">
        <v>0</v>
      </c>
      <c r="O9" s="499">
        <v>0</v>
      </c>
      <c r="P9" s="499">
        <v>0</v>
      </c>
      <c r="Q9" s="499">
        <v>0</v>
      </c>
      <c r="R9" s="499">
        <v>0</v>
      </c>
      <c r="S9" s="584" t="s">
        <v>991</v>
      </c>
      <c r="T9" s="584" t="s">
        <v>991</v>
      </c>
      <c r="U9" s="499">
        <v>0</v>
      </c>
      <c r="V9" s="587">
        <v>0</v>
      </c>
    </row>
    <row r="10" spans="1:22">
      <c r="A10" s="507">
        <v>4</v>
      </c>
      <c r="B10" s="510" t="s">
        <v>693</v>
      </c>
      <c r="C10" s="499">
        <v>11603.400000000001</v>
      </c>
      <c r="D10" s="499">
        <v>9923.61</v>
      </c>
      <c r="E10" s="499">
        <v>0</v>
      </c>
      <c r="F10" s="499">
        <v>1679.79</v>
      </c>
      <c r="G10" s="499">
        <v>0</v>
      </c>
      <c r="H10" s="499">
        <v>11603.400000000001</v>
      </c>
      <c r="I10" s="499">
        <v>9923.61</v>
      </c>
      <c r="J10" s="499">
        <v>0</v>
      </c>
      <c r="K10" s="499">
        <v>1679.79</v>
      </c>
      <c r="L10" s="499">
        <v>0</v>
      </c>
      <c r="M10" s="499">
        <v>1763.27746172</v>
      </c>
      <c r="N10" s="499">
        <v>83.487461719999999</v>
      </c>
      <c r="O10" s="499">
        <v>0</v>
      </c>
      <c r="P10" s="499">
        <v>1679.79</v>
      </c>
      <c r="Q10" s="499">
        <v>0</v>
      </c>
      <c r="R10" s="499">
        <v>12</v>
      </c>
      <c r="S10" s="584">
        <v>0</v>
      </c>
      <c r="T10" s="584">
        <v>0.23756833383097226</v>
      </c>
      <c r="U10" s="499">
        <v>0</v>
      </c>
      <c r="V10" s="587">
        <v>12.162800000000001</v>
      </c>
    </row>
    <row r="11" spans="1:22">
      <c r="A11" s="507">
        <v>5</v>
      </c>
      <c r="B11" s="510" t="s">
        <v>694</v>
      </c>
      <c r="C11" s="499">
        <v>2080139.4953000001</v>
      </c>
      <c r="D11" s="499">
        <v>1916522.01</v>
      </c>
      <c r="E11" s="499">
        <v>23954.54</v>
      </c>
      <c r="F11" s="499">
        <v>139662.94530000002</v>
      </c>
      <c r="G11" s="499">
        <v>0</v>
      </c>
      <c r="H11" s="499">
        <v>2093378.5952999999</v>
      </c>
      <c r="I11" s="499">
        <v>1923667.19</v>
      </c>
      <c r="J11" s="499">
        <v>25701.05</v>
      </c>
      <c r="K11" s="499">
        <v>144010.3553</v>
      </c>
      <c r="L11" s="499">
        <v>0</v>
      </c>
      <c r="M11" s="499">
        <v>156652.50396675002</v>
      </c>
      <c r="N11" s="499">
        <v>28654.117763359998</v>
      </c>
      <c r="O11" s="499">
        <v>2998.4274988699999</v>
      </c>
      <c r="P11" s="499">
        <v>124999.95870452002</v>
      </c>
      <c r="Q11" s="499">
        <v>0</v>
      </c>
      <c r="R11" s="499">
        <v>3203</v>
      </c>
      <c r="S11" s="584">
        <v>0.13665628392508686</v>
      </c>
      <c r="T11" s="584">
        <v>0.14521190812764992</v>
      </c>
      <c r="U11" s="499">
        <v>0.13536569000000001</v>
      </c>
      <c r="V11" s="587">
        <v>28.6858</v>
      </c>
    </row>
    <row r="12" spans="1:22">
      <c r="A12" s="507">
        <v>6</v>
      </c>
      <c r="B12" s="510" t="s">
        <v>695</v>
      </c>
      <c r="C12" s="499">
        <v>2202021.5159000005</v>
      </c>
      <c r="D12" s="499">
        <v>2038837.6318000001</v>
      </c>
      <c r="E12" s="499">
        <v>79322.720000000001</v>
      </c>
      <c r="F12" s="499">
        <v>83861.164100000009</v>
      </c>
      <c r="G12" s="499">
        <v>0</v>
      </c>
      <c r="H12" s="499">
        <v>2250635.1409000005</v>
      </c>
      <c r="I12" s="499">
        <v>2063197.7394000001</v>
      </c>
      <c r="J12" s="499">
        <v>82191.25</v>
      </c>
      <c r="K12" s="499">
        <v>105246.15149999999</v>
      </c>
      <c r="L12" s="499">
        <v>0</v>
      </c>
      <c r="M12" s="499">
        <v>139843.73396084999</v>
      </c>
      <c r="N12" s="499">
        <v>29810.418736600001</v>
      </c>
      <c r="O12" s="499">
        <v>12713.472089499999</v>
      </c>
      <c r="P12" s="499">
        <v>97319.843134750001</v>
      </c>
      <c r="Q12" s="499">
        <v>0</v>
      </c>
      <c r="R12" s="499">
        <v>1638</v>
      </c>
      <c r="S12" s="584">
        <v>0.26484750359712411</v>
      </c>
      <c r="T12" s="584">
        <v>0.33359251672253848</v>
      </c>
      <c r="U12" s="499">
        <v>0.26748735000000001</v>
      </c>
      <c r="V12" s="587">
        <v>29.238700000000001</v>
      </c>
    </row>
    <row r="13" spans="1:22">
      <c r="A13" s="507">
        <v>7</v>
      </c>
      <c r="B13" s="510" t="s">
        <v>696</v>
      </c>
      <c r="C13" s="499">
        <v>97408971.012899995</v>
      </c>
      <c r="D13" s="499">
        <v>91828307.517100006</v>
      </c>
      <c r="E13" s="499">
        <v>1821492.8015999999</v>
      </c>
      <c r="F13" s="499">
        <v>3759170.6942000003</v>
      </c>
      <c r="G13" s="499">
        <v>0</v>
      </c>
      <c r="H13" s="499">
        <v>98092526.494499981</v>
      </c>
      <c r="I13" s="499">
        <v>92496504.403899983</v>
      </c>
      <c r="J13" s="499">
        <v>1839025.5197000001</v>
      </c>
      <c r="K13" s="499">
        <v>3756996.5708999992</v>
      </c>
      <c r="L13" s="499">
        <v>0</v>
      </c>
      <c r="M13" s="499">
        <v>1399718.07624548</v>
      </c>
      <c r="N13" s="499">
        <v>161221.76320352999</v>
      </c>
      <c r="O13" s="499">
        <v>92763.716193050001</v>
      </c>
      <c r="P13" s="499">
        <v>1145732.5968489</v>
      </c>
      <c r="Q13" s="499">
        <v>0</v>
      </c>
      <c r="R13" s="499">
        <v>1342</v>
      </c>
      <c r="S13" s="584">
        <v>0.10858471336327086</v>
      </c>
      <c r="T13" s="584">
        <v>0.12001831278936775</v>
      </c>
      <c r="U13" s="499">
        <v>0.11611088</v>
      </c>
      <c r="V13" s="587">
        <v>113.48779999999999</v>
      </c>
    </row>
    <row r="14" spans="1:22">
      <c r="A14" s="505">
        <v>7.1</v>
      </c>
      <c r="B14" s="504" t="s">
        <v>697</v>
      </c>
      <c r="C14" s="499">
        <v>72915194.929499999</v>
      </c>
      <c r="D14" s="499">
        <v>68771709.423800007</v>
      </c>
      <c r="E14" s="499">
        <v>1274551.6795000001</v>
      </c>
      <c r="F14" s="499">
        <v>2868933.8262</v>
      </c>
      <c r="G14" s="499">
        <v>0</v>
      </c>
      <c r="H14" s="499">
        <v>73604890.296499997</v>
      </c>
      <c r="I14" s="499">
        <v>69288131.569199994</v>
      </c>
      <c r="J14" s="499">
        <v>1289793.5787</v>
      </c>
      <c r="K14" s="499">
        <v>3026965.1486</v>
      </c>
      <c r="L14" s="499">
        <v>0</v>
      </c>
      <c r="M14" s="499">
        <v>1172848.65374396</v>
      </c>
      <c r="N14" s="499">
        <v>117719.08771816001</v>
      </c>
      <c r="O14" s="499">
        <v>69776.820565260001</v>
      </c>
      <c r="P14" s="499">
        <v>985352.74546053994</v>
      </c>
      <c r="Q14" s="499">
        <v>0</v>
      </c>
      <c r="R14" s="499">
        <v>920</v>
      </c>
      <c r="S14" s="584">
        <v>0.10319042692588523</v>
      </c>
      <c r="T14" s="584">
        <v>0.11395130169785614</v>
      </c>
      <c r="U14" s="499">
        <v>0.11286897999999999</v>
      </c>
      <c r="V14" s="587">
        <v>114.4521</v>
      </c>
    </row>
    <row r="15" spans="1:22" ht="24">
      <c r="A15" s="505">
        <v>7.2</v>
      </c>
      <c r="B15" s="504" t="s">
        <v>698</v>
      </c>
      <c r="C15" s="499">
        <v>16798675.358599998</v>
      </c>
      <c r="D15" s="499">
        <v>16035871.0165</v>
      </c>
      <c r="E15" s="499">
        <v>482566.12210000004</v>
      </c>
      <c r="F15" s="499">
        <v>280238.21999999997</v>
      </c>
      <c r="G15" s="499">
        <v>0</v>
      </c>
      <c r="H15" s="499">
        <v>16990662.972999997</v>
      </c>
      <c r="I15" s="499">
        <v>16224022.251999998</v>
      </c>
      <c r="J15" s="499">
        <v>483275.75099999999</v>
      </c>
      <c r="K15" s="499">
        <v>283364.96999999997</v>
      </c>
      <c r="L15" s="499">
        <v>0</v>
      </c>
      <c r="M15" s="499">
        <v>170400.40032086999</v>
      </c>
      <c r="N15" s="499">
        <v>27395.618087739997</v>
      </c>
      <c r="O15" s="499">
        <v>17351.325227270001</v>
      </c>
      <c r="P15" s="499">
        <v>125653.45700585999</v>
      </c>
      <c r="Q15" s="499">
        <v>0</v>
      </c>
      <c r="R15" s="499">
        <v>305</v>
      </c>
      <c r="S15" s="584">
        <v>0.13176020823089421</v>
      </c>
      <c r="T15" s="584">
        <v>0.14838295703775944</v>
      </c>
      <c r="U15" s="499">
        <v>0.12498875</v>
      </c>
      <c r="V15" s="587">
        <v>97.1631</v>
      </c>
    </row>
    <row r="16" spans="1:22">
      <c r="A16" s="505">
        <v>7.3</v>
      </c>
      <c r="B16" s="504" t="s">
        <v>699</v>
      </c>
      <c r="C16" s="499">
        <v>7695100.7248000009</v>
      </c>
      <c r="D16" s="499">
        <v>7020727.0768000009</v>
      </c>
      <c r="E16" s="499">
        <v>64375</v>
      </c>
      <c r="F16" s="499">
        <v>609998.64799999993</v>
      </c>
      <c r="G16" s="499">
        <v>0</v>
      </c>
      <c r="H16" s="499">
        <v>7496973.2250000006</v>
      </c>
      <c r="I16" s="499">
        <v>6984350.5827000001</v>
      </c>
      <c r="J16" s="499">
        <v>65956.19</v>
      </c>
      <c r="K16" s="499">
        <v>446666.4523</v>
      </c>
      <c r="L16" s="499">
        <v>0</v>
      </c>
      <c r="M16" s="499">
        <v>56469.022180650005</v>
      </c>
      <c r="N16" s="499">
        <v>16107.05739763</v>
      </c>
      <c r="O16" s="499">
        <v>5635.5704005199996</v>
      </c>
      <c r="P16" s="499">
        <v>34726.394382500002</v>
      </c>
      <c r="Q16" s="499">
        <v>0</v>
      </c>
      <c r="R16" s="499">
        <v>117</v>
      </c>
      <c r="S16" s="584">
        <v>0.13430181531149438</v>
      </c>
      <c r="T16" s="584">
        <v>0.14770290986184867</v>
      </c>
      <c r="U16" s="499">
        <v>0.12744897999999999</v>
      </c>
      <c r="V16" s="587">
        <v>140.35149999999999</v>
      </c>
    </row>
    <row r="17" spans="1:22">
      <c r="A17" s="507">
        <v>8</v>
      </c>
      <c r="B17" s="510" t="s">
        <v>700</v>
      </c>
      <c r="C17" s="499">
        <v>0</v>
      </c>
      <c r="D17" s="499">
        <v>0</v>
      </c>
      <c r="E17" s="499">
        <v>0</v>
      </c>
      <c r="F17" s="499">
        <v>0</v>
      </c>
      <c r="G17" s="499">
        <v>0</v>
      </c>
      <c r="H17" s="499">
        <v>0</v>
      </c>
      <c r="I17" s="499">
        <v>0</v>
      </c>
      <c r="J17" s="499">
        <v>0</v>
      </c>
      <c r="K17" s="499">
        <v>0</v>
      </c>
      <c r="L17" s="499">
        <v>0</v>
      </c>
      <c r="M17" s="499">
        <v>0</v>
      </c>
      <c r="N17" s="499">
        <v>0</v>
      </c>
      <c r="O17" s="499">
        <v>0</v>
      </c>
      <c r="P17" s="499">
        <v>0</v>
      </c>
      <c r="Q17" s="499">
        <v>0</v>
      </c>
      <c r="R17" s="499">
        <v>0</v>
      </c>
      <c r="S17" s="584" t="s">
        <v>991</v>
      </c>
      <c r="T17" s="584" t="s">
        <v>991</v>
      </c>
      <c r="U17" s="499">
        <v>0</v>
      </c>
      <c r="V17" s="587">
        <v>0</v>
      </c>
    </row>
    <row r="18" spans="1:22">
      <c r="A18" s="509">
        <v>9</v>
      </c>
      <c r="B18" s="508" t="s">
        <v>701</v>
      </c>
      <c r="C18" s="499">
        <v>388515.76</v>
      </c>
      <c r="D18" s="499">
        <v>382346.39</v>
      </c>
      <c r="E18" s="499">
        <v>1929.37</v>
      </c>
      <c r="F18" s="499">
        <v>4240</v>
      </c>
      <c r="G18" s="499">
        <v>0</v>
      </c>
      <c r="H18" s="499">
        <v>423655.60000000003</v>
      </c>
      <c r="I18" s="499">
        <v>416769.32</v>
      </c>
      <c r="J18" s="499">
        <v>1931.45</v>
      </c>
      <c r="K18" s="499">
        <v>4954.83</v>
      </c>
      <c r="L18" s="499">
        <v>0</v>
      </c>
      <c r="M18" s="499">
        <v>8371.2666079900009</v>
      </c>
      <c r="N18" s="499">
        <v>3175.0964474000002</v>
      </c>
      <c r="O18" s="499">
        <v>241.34016059000001</v>
      </c>
      <c r="P18" s="499">
        <v>4954.83</v>
      </c>
      <c r="Q18" s="499">
        <v>0</v>
      </c>
      <c r="R18" s="499">
        <v>38</v>
      </c>
      <c r="S18" s="584">
        <v>0.10828538889255428</v>
      </c>
      <c r="T18" s="584">
        <v>0.10861069752360673</v>
      </c>
      <c r="U18" s="499">
        <v>0.10706119</v>
      </c>
      <c r="V18" s="587">
        <v>69.5749</v>
      </c>
    </row>
    <row r="19" spans="1:22">
      <c r="A19" s="507">
        <v>10</v>
      </c>
      <c r="B19" s="506" t="s">
        <v>717</v>
      </c>
      <c r="C19" s="499">
        <v>220760124.84890002</v>
      </c>
      <c r="D19" s="581">
        <v>209330470.34020001</v>
      </c>
      <c r="E19" s="581">
        <v>4235325.7076000003</v>
      </c>
      <c r="F19" s="581">
        <v>7194328.8011000007</v>
      </c>
      <c r="G19" s="581">
        <v>0</v>
      </c>
      <c r="H19" s="581">
        <v>222685072.81620008</v>
      </c>
      <c r="I19" s="581">
        <v>210934378.40140006</v>
      </c>
      <c r="J19" s="581">
        <v>4311269.7995000007</v>
      </c>
      <c r="K19" s="581">
        <v>7439424.6152999997</v>
      </c>
      <c r="L19" s="581">
        <v>0</v>
      </c>
      <c r="M19" s="581">
        <v>4579481.1422487898</v>
      </c>
      <c r="N19" s="581">
        <v>738297.17927925009</v>
      </c>
      <c r="O19" s="581">
        <v>344295.93574282003</v>
      </c>
      <c r="P19" s="581">
        <v>3496888.0272267205</v>
      </c>
      <c r="Q19" s="581">
        <v>0</v>
      </c>
      <c r="R19" s="581">
        <v>15457</v>
      </c>
      <c r="S19" s="585">
        <v>0.19156678450540315</v>
      </c>
      <c r="T19" s="585">
        <v>0.22472630893688392</v>
      </c>
      <c r="U19" s="585">
        <v>0.16066808892286569</v>
      </c>
      <c r="V19" s="588">
        <v>74.686400000000006</v>
      </c>
    </row>
    <row r="20" spans="1:22" ht="24">
      <c r="A20" s="505">
        <v>10.1</v>
      </c>
      <c r="B20" s="504" t="s">
        <v>720</v>
      </c>
      <c r="C20" s="499">
        <v>0</v>
      </c>
      <c r="D20" s="499">
        <v>0</v>
      </c>
      <c r="E20" s="499">
        <v>0</v>
      </c>
      <c r="F20" s="499">
        <v>0</v>
      </c>
      <c r="G20" s="499">
        <v>0</v>
      </c>
      <c r="H20" s="499">
        <v>0</v>
      </c>
      <c r="I20" s="499">
        <v>0</v>
      </c>
      <c r="J20" s="499">
        <v>0</v>
      </c>
      <c r="K20" s="499">
        <v>0</v>
      </c>
      <c r="L20" s="499">
        <v>0</v>
      </c>
      <c r="M20" s="499">
        <v>0</v>
      </c>
      <c r="N20" s="499">
        <v>0</v>
      </c>
      <c r="O20" s="499">
        <v>0</v>
      </c>
      <c r="P20" s="499">
        <v>0</v>
      </c>
      <c r="Q20" s="499">
        <v>0</v>
      </c>
      <c r="R20" s="499">
        <v>0</v>
      </c>
      <c r="S20" s="499">
        <v>0</v>
      </c>
      <c r="T20" s="499">
        <v>0</v>
      </c>
      <c r="U20" s="499">
        <v>0</v>
      </c>
      <c r="V20" s="499">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4.4"/>
  <cols>
    <col min="1" max="1" width="8.6640625" style="409"/>
    <col min="2" max="2" width="69.33203125" style="384" customWidth="1"/>
    <col min="3" max="3" width="14.88671875" bestFit="1" customWidth="1"/>
    <col min="4" max="4" width="14.44140625" customWidth="1"/>
    <col min="5" max="5" width="16.44140625" bestFit="1" customWidth="1"/>
    <col min="6" max="6" width="14.44140625" bestFit="1" customWidth="1"/>
    <col min="7" max="7" width="14.88671875" bestFit="1" customWidth="1"/>
    <col min="8" max="8" width="19.109375" bestFit="1" customWidth="1"/>
  </cols>
  <sheetData>
    <row r="1" spans="1:8">
      <c r="A1" s="13" t="s">
        <v>108</v>
      </c>
      <c r="B1" s="274" t="str">
        <f>Info!C2</f>
        <v>ს.ს ტერა ბანკი</v>
      </c>
      <c r="C1" s="12"/>
      <c r="D1" s="1"/>
      <c r="E1" s="1"/>
      <c r="F1" s="1"/>
      <c r="G1" s="1"/>
    </row>
    <row r="2" spans="1:8">
      <c r="A2" s="13" t="s">
        <v>109</v>
      </c>
      <c r="B2" s="298">
        <f>'1. key ratios'!B2</f>
        <v>45016</v>
      </c>
      <c r="C2" s="12"/>
      <c r="D2" s="1"/>
      <c r="E2" s="1"/>
      <c r="F2" s="1"/>
      <c r="G2" s="1"/>
    </row>
    <row r="3" spans="1:8">
      <c r="A3" s="13"/>
      <c r="B3" s="12"/>
      <c r="C3" s="12"/>
      <c r="D3" s="1"/>
      <c r="E3" s="1"/>
      <c r="F3" s="1"/>
      <c r="G3" s="1"/>
    </row>
    <row r="4" spans="1:8" ht="21" customHeight="1">
      <c r="A4" s="604" t="s">
        <v>25</v>
      </c>
      <c r="B4" s="605" t="s">
        <v>729</v>
      </c>
      <c r="C4" s="607" t="s">
        <v>114</v>
      </c>
      <c r="D4" s="607"/>
      <c r="E4" s="607"/>
      <c r="F4" s="607" t="s">
        <v>115</v>
      </c>
      <c r="G4" s="607"/>
      <c r="H4" s="608"/>
    </row>
    <row r="5" spans="1:8" ht="21" customHeight="1">
      <c r="A5" s="604"/>
      <c r="B5" s="606"/>
      <c r="C5" s="357" t="s">
        <v>26</v>
      </c>
      <c r="D5" s="357" t="s">
        <v>88</v>
      </c>
      <c r="E5" s="357" t="s">
        <v>66</v>
      </c>
      <c r="F5" s="357" t="s">
        <v>26</v>
      </c>
      <c r="G5" s="357" t="s">
        <v>88</v>
      </c>
      <c r="H5" s="357" t="s">
        <v>66</v>
      </c>
    </row>
    <row r="6" spans="1:8" ht="26.4" customHeight="1">
      <c r="A6" s="604"/>
      <c r="B6" s="358" t="s">
        <v>95</v>
      </c>
      <c r="C6" s="609"/>
      <c r="D6" s="610"/>
      <c r="E6" s="610"/>
      <c r="F6" s="610"/>
      <c r="G6" s="610"/>
      <c r="H6" s="611"/>
    </row>
    <row r="7" spans="1:8" ht="23.1" customHeight="1">
      <c r="A7" s="399">
        <v>1</v>
      </c>
      <c r="B7" s="359" t="s">
        <v>843</v>
      </c>
      <c r="C7" s="567">
        <v>46639486.870000005</v>
      </c>
      <c r="D7" s="567">
        <v>142098178.48999998</v>
      </c>
      <c r="E7" s="567">
        <v>188737665.35999998</v>
      </c>
      <c r="F7" s="567">
        <v>31506264</v>
      </c>
      <c r="G7" s="567">
        <v>159051797.60999998</v>
      </c>
      <c r="H7" s="567">
        <v>190558061.60999998</v>
      </c>
    </row>
    <row r="8" spans="1:8">
      <c r="A8" s="399">
        <v>1.1000000000000001</v>
      </c>
      <c r="B8" s="360" t="s">
        <v>96</v>
      </c>
      <c r="C8" s="567">
        <v>16866984.300000001</v>
      </c>
      <c r="D8" s="567">
        <v>21193981.309999999</v>
      </c>
      <c r="E8" s="567">
        <v>38060965.609999999</v>
      </c>
      <c r="F8" s="567">
        <v>14282676.75</v>
      </c>
      <c r="G8" s="567">
        <v>24586907.699999996</v>
      </c>
      <c r="H8" s="567">
        <v>38869584.449999996</v>
      </c>
    </row>
    <row r="9" spans="1:8">
      <c r="A9" s="399">
        <v>1.2</v>
      </c>
      <c r="B9" s="360" t="s">
        <v>97</v>
      </c>
      <c r="C9" s="567">
        <v>27519997.900000002</v>
      </c>
      <c r="D9" s="567">
        <v>113768934.27999999</v>
      </c>
      <c r="E9" s="567">
        <v>141288932.17999998</v>
      </c>
      <c r="F9" s="567">
        <v>16969935.460000001</v>
      </c>
      <c r="G9" s="567">
        <v>127330919.80000001</v>
      </c>
      <c r="H9" s="567">
        <v>144300855.26000002</v>
      </c>
    </row>
    <row r="10" spans="1:8">
      <c r="A10" s="399">
        <v>1.3</v>
      </c>
      <c r="B10" s="360" t="s">
        <v>98</v>
      </c>
      <c r="C10" s="567">
        <v>2252504.67</v>
      </c>
      <c r="D10" s="567">
        <v>7135262.9000000013</v>
      </c>
      <c r="E10" s="567">
        <v>9387767.5700000003</v>
      </c>
      <c r="F10" s="567">
        <v>253651.79</v>
      </c>
      <c r="G10" s="567">
        <v>7133970.1099999985</v>
      </c>
      <c r="H10" s="567">
        <v>7387621.8999999985</v>
      </c>
    </row>
    <row r="11" spans="1:8">
      <c r="A11" s="399">
        <v>2</v>
      </c>
      <c r="B11" s="361" t="s">
        <v>730</v>
      </c>
      <c r="C11" s="567">
        <v>0</v>
      </c>
      <c r="D11" s="567">
        <v>0</v>
      </c>
      <c r="E11" s="567">
        <v>0</v>
      </c>
      <c r="F11" s="567">
        <v>0</v>
      </c>
      <c r="G11" s="567">
        <v>0</v>
      </c>
      <c r="H11" s="567">
        <v>0</v>
      </c>
    </row>
    <row r="12" spans="1:8">
      <c r="A12" s="399">
        <v>2.1</v>
      </c>
      <c r="B12" s="362" t="s">
        <v>731</v>
      </c>
      <c r="C12" s="567">
        <v>0</v>
      </c>
      <c r="D12" s="567">
        <v>0</v>
      </c>
      <c r="E12" s="567">
        <v>0</v>
      </c>
      <c r="F12" s="567">
        <v>0</v>
      </c>
      <c r="G12" s="567">
        <v>0</v>
      </c>
      <c r="H12" s="567">
        <v>0</v>
      </c>
    </row>
    <row r="13" spans="1:8" ht="26.4" customHeight="1">
      <c r="A13" s="399">
        <v>3</v>
      </c>
      <c r="B13" s="363" t="s">
        <v>732</v>
      </c>
      <c r="C13" s="567">
        <v>0</v>
      </c>
      <c r="D13" s="567">
        <v>0</v>
      </c>
      <c r="E13" s="567">
        <v>0</v>
      </c>
      <c r="F13" s="567">
        <v>0</v>
      </c>
      <c r="G13" s="567">
        <v>0</v>
      </c>
      <c r="H13" s="567">
        <v>0</v>
      </c>
    </row>
    <row r="14" spans="1:8" ht="26.4" customHeight="1">
      <c r="A14" s="399">
        <v>4</v>
      </c>
      <c r="B14" s="364" t="s">
        <v>733</v>
      </c>
      <c r="C14" s="567">
        <v>0</v>
      </c>
      <c r="D14" s="567">
        <v>0</v>
      </c>
      <c r="E14" s="567">
        <v>0</v>
      </c>
      <c r="F14" s="567">
        <v>0</v>
      </c>
      <c r="G14" s="567">
        <v>0</v>
      </c>
      <c r="H14" s="567">
        <v>0</v>
      </c>
    </row>
    <row r="15" spans="1:8" ht="24.6" customHeight="1">
      <c r="A15" s="399">
        <v>5</v>
      </c>
      <c r="B15" s="364" t="s">
        <v>734</v>
      </c>
      <c r="C15" s="567">
        <v>0</v>
      </c>
      <c r="D15" s="567">
        <v>0</v>
      </c>
      <c r="E15" s="567">
        <v>0</v>
      </c>
      <c r="F15" s="567">
        <v>0</v>
      </c>
      <c r="G15" s="567">
        <v>0</v>
      </c>
      <c r="H15" s="567">
        <v>0</v>
      </c>
    </row>
    <row r="16" spans="1:8">
      <c r="A16" s="399">
        <v>5.0999999999999996</v>
      </c>
      <c r="B16" s="365" t="s">
        <v>735</v>
      </c>
      <c r="C16" s="567">
        <v>0</v>
      </c>
      <c r="D16" s="567">
        <v>0</v>
      </c>
      <c r="E16" s="567">
        <v>0</v>
      </c>
      <c r="F16" s="567">
        <v>0</v>
      </c>
      <c r="G16" s="567">
        <v>0</v>
      </c>
      <c r="H16" s="567">
        <v>0</v>
      </c>
    </row>
    <row r="17" spans="1:8">
      <c r="A17" s="399">
        <v>5.2</v>
      </c>
      <c r="B17" s="365" t="s">
        <v>569</v>
      </c>
      <c r="C17" s="567">
        <v>0</v>
      </c>
      <c r="D17" s="567">
        <v>0</v>
      </c>
      <c r="E17" s="567">
        <v>0</v>
      </c>
      <c r="F17" s="567">
        <v>0</v>
      </c>
      <c r="G17" s="567">
        <v>0</v>
      </c>
      <c r="H17" s="567">
        <v>0</v>
      </c>
    </row>
    <row r="18" spans="1:8">
      <c r="A18" s="399">
        <v>5.3</v>
      </c>
      <c r="B18" s="365" t="s">
        <v>736</v>
      </c>
      <c r="C18" s="567">
        <v>0</v>
      </c>
      <c r="D18" s="567">
        <v>0</v>
      </c>
      <c r="E18" s="567">
        <v>0</v>
      </c>
      <c r="F18" s="567">
        <v>0</v>
      </c>
      <c r="G18" s="567">
        <v>0</v>
      </c>
      <c r="H18" s="567">
        <v>0</v>
      </c>
    </row>
    <row r="19" spans="1:8">
      <c r="A19" s="399">
        <v>6</v>
      </c>
      <c r="B19" s="363" t="s">
        <v>737</v>
      </c>
      <c r="C19" s="567">
        <v>700834341.79504836</v>
      </c>
      <c r="D19" s="567">
        <v>509826103.0796535</v>
      </c>
      <c r="E19" s="567">
        <v>1210660444.874702</v>
      </c>
      <c r="F19" s="567">
        <v>610664921.40884328</v>
      </c>
      <c r="G19" s="567">
        <v>517283420.39417213</v>
      </c>
      <c r="H19" s="567">
        <v>1127948341.8030155</v>
      </c>
    </row>
    <row r="20" spans="1:8">
      <c r="A20" s="399">
        <v>6.1</v>
      </c>
      <c r="B20" s="365" t="s">
        <v>569</v>
      </c>
      <c r="C20" s="567">
        <v>148069137.96274245</v>
      </c>
      <c r="D20" s="567">
        <v>0</v>
      </c>
      <c r="E20" s="567">
        <v>148069137.96274245</v>
      </c>
      <c r="F20" s="567">
        <v>153999600.3275097</v>
      </c>
      <c r="G20" s="567">
        <v>0</v>
      </c>
      <c r="H20" s="567">
        <v>153999600.3275097</v>
      </c>
    </row>
    <row r="21" spans="1:8">
      <c r="A21" s="399">
        <v>6.2</v>
      </c>
      <c r="B21" s="365" t="s">
        <v>736</v>
      </c>
      <c r="C21" s="567">
        <v>552765203.83230591</v>
      </c>
      <c r="D21" s="567">
        <v>509826103.0796535</v>
      </c>
      <c r="E21" s="567">
        <v>1062591306.9119594</v>
      </c>
      <c r="F21" s="567">
        <v>456665321.08133352</v>
      </c>
      <c r="G21" s="567">
        <v>517283420.39417213</v>
      </c>
      <c r="H21" s="567">
        <v>973948741.47550559</v>
      </c>
    </row>
    <row r="22" spans="1:8">
      <c r="A22" s="399">
        <v>7</v>
      </c>
      <c r="B22" s="366" t="s">
        <v>738</v>
      </c>
      <c r="C22" s="567">
        <v>2538</v>
      </c>
      <c r="D22" s="567">
        <v>0</v>
      </c>
      <c r="E22" s="567">
        <v>2538</v>
      </c>
      <c r="F22" s="567">
        <v>2538</v>
      </c>
      <c r="G22" s="567">
        <v>0</v>
      </c>
      <c r="H22" s="567">
        <v>2538</v>
      </c>
    </row>
    <row r="23" spans="1:8">
      <c r="A23" s="399">
        <v>8</v>
      </c>
      <c r="B23" s="367" t="s">
        <v>739</v>
      </c>
      <c r="C23" s="567">
        <v>0</v>
      </c>
      <c r="D23" s="567">
        <v>0</v>
      </c>
      <c r="E23" s="567">
        <v>0</v>
      </c>
      <c r="F23" s="567">
        <v>0</v>
      </c>
      <c r="G23" s="567">
        <v>0</v>
      </c>
      <c r="H23" s="567">
        <v>0</v>
      </c>
    </row>
    <row r="24" spans="1:8">
      <c r="A24" s="399">
        <v>9</v>
      </c>
      <c r="B24" s="364" t="s">
        <v>740</v>
      </c>
      <c r="C24" s="567">
        <v>24263991</v>
      </c>
      <c r="D24" s="567">
        <v>0</v>
      </c>
      <c r="E24" s="567">
        <v>24263991</v>
      </c>
      <c r="F24" s="567">
        <v>23619635</v>
      </c>
      <c r="G24" s="567">
        <v>0</v>
      </c>
      <c r="H24" s="567">
        <v>23619635</v>
      </c>
    </row>
    <row r="25" spans="1:8">
      <c r="A25" s="399">
        <v>9.1</v>
      </c>
      <c r="B25" s="368" t="s">
        <v>741</v>
      </c>
      <c r="C25" s="567">
        <v>24263991</v>
      </c>
      <c r="D25" s="567">
        <v>0</v>
      </c>
      <c r="E25" s="567">
        <v>24263991</v>
      </c>
      <c r="F25" s="567">
        <v>23619635</v>
      </c>
      <c r="G25" s="567">
        <v>0</v>
      </c>
      <c r="H25" s="567">
        <v>23619635</v>
      </c>
    </row>
    <row r="26" spans="1:8">
      <c r="A26" s="399">
        <v>9.1999999999999993</v>
      </c>
      <c r="B26" s="368" t="s">
        <v>742</v>
      </c>
      <c r="C26" s="567">
        <v>0</v>
      </c>
      <c r="D26" s="567">
        <v>0</v>
      </c>
      <c r="E26" s="567">
        <v>0</v>
      </c>
      <c r="F26" s="567">
        <v>0</v>
      </c>
      <c r="G26" s="567">
        <v>0</v>
      </c>
      <c r="H26" s="567">
        <v>0</v>
      </c>
    </row>
    <row r="27" spans="1:8">
      <c r="A27" s="399">
        <v>10</v>
      </c>
      <c r="B27" s="364" t="s">
        <v>36</v>
      </c>
      <c r="C27" s="567">
        <v>24513904</v>
      </c>
      <c r="D27" s="567">
        <v>0</v>
      </c>
      <c r="E27" s="567">
        <v>24513904</v>
      </c>
      <c r="F27" s="567">
        <v>23083279</v>
      </c>
      <c r="G27" s="567">
        <v>0</v>
      </c>
      <c r="H27" s="567">
        <v>23083279</v>
      </c>
    </row>
    <row r="28" spans="1:8">
      <c r="A28" s="399">
        <v>10.1</v>
      </c>
      <c r="B28" s="368" t="s">
        <v>743</v>
      </c>
      <c r="C28" s="567">
        <v>20374000</v>
      </c>
      <c r="D28" s="567">
        <v>0</v>
      </c>
      <c r="E28" s="567">
        <v>20374000</v>
      </c>
      <c r="F28" s="567">
        <v>20374000</v>
      </c>
      <c r="G28" s="567">
        <v>0</v>
      </c>
      <c r="H28" s="567">
        <v>20374000</v>
      </c>
    </row>
    <row r="29" spans="1:8">
      <c r="A29" s="399">
        <v>10.199999999999999</v>
      </c>
      <c r="B29" s="368" t="s">
        <v>744</v>
      </c>
      <c r="C29" s="567">
        <v>4139904</v>
      </c>
      <c r="D29" s="567">
        <v>0</v>
      </c>
      <c r="E29" s="567">
        <v>4139904</v>
      </c>
      <c r="F29" s="567">
        <v>2709279</v>
      </c>
      <c r="G29" s="567">
        <v>0</v>
      </c>
      <c r="H29" s="567">
        <v>2709279</v>
      </c>
    </row>
    <row r="30" spans="1:8">
      <c r="A30" s="399">
        <v>11</v>
      </c>
      <c r="B30" s="364" t="s">
        <v>745</v>
      </c>
      <c r="C30" s="567">
        <v>0</v>
      </c>
      <c r="D30" s="567">
        <v>0</v>
      </c>
      <c r="E30" s="567">
        <v>0</v>
      </c>
      <c r="F30" s="567">
        <v>1853245.6066704721</v>
      </c>
      <c r="G30" s="567">
        <v>0</v>
      </c>
      <c r="H30" s="567">
        <v>1853245.6066704721</v>
      </c>
    </row>
    <row r="31" spans="1:8">
      <c r="A31" s="399">
        <v>11.1</v>
      </c>
      <c r="B31" s="368" t="s">
        <v>746</v>
      </c>
      <c r="C31" s="567">
        <v>0</v>
      </c>
      <c r="D31" s="567">
        <v>0</v>
      </c>
      <c r="E31" s="567">
        <v>0</v>
      </c>
      <c r="F31" s="567">
        <v>1853245.6066704721</v>
      </c>
      <c r="G31" s="567">
        <v>0</v>
      </c>
      <c r="H31" s="567">
        <v>1853245.6066704721</v>
      </c>
    </row>
    <row r="32" spans="1:8">
      <c r="A32" s="399">
        <v>11.2</v>
      </c>
      <c r="B32" s="368" t="s">
        <v>747</v>
      </c>
      <c r="C32" s="567">
        <v>0</v>
      </c>
      <c r="D32" s="567">
        <v>0</v>
      </c>
      <c r="E32" s="567">
        <v>0</v>
      </c>
      <c r="F32" s="567">
        <v>0</v>
      </c>
      <c r="G32" s="567">
        <v>0</v>
      </c>
      <c r="H32" s="567">
        <v>0</v>
      </c>
    </row>
    <row r="33" spans="1:8">
      <c r="A33" s="399">
        <v>13</v>
      </c>
      <c r="B33" s="364" t="s">
        <v>99</v>
      </c>
      <c r="C33" s="567">
        <v>25147584.545718741</v>
      </c>
      <c r="D33" s="567">
        <v>567250.33999999973</v>
      </c>
      <c r="E33" s="567">
        <v>25714834.885718741</v>
      </c>
      <c r="F33" s="567">
        <v>26834522.802946031</v>
      </c>
      <c r="G33" s="567">
        <v>7796458.8700000001</v>
      </c>
      <c r="H33" s="567">
        <v>34630981.672946028</v>
      </c>
    </row>
    <row r="34" spans="1:8">
      <c r="A34" s="399">
        <v>13.1</v>
      </c>
      <c r="B34" s="369" t="s">
        <v>748</v>
      </c>
      <c r="C34" s="567">
        <v>21197163</v>
      </c>
      <c r="D34" s="567">
        <v>0</v>
      </c>
      <c r="E34" s="567">
        <v>21197163</v>
      </c>
      <c r="F34" s="567">
        <v>21197163</v>
      </c>
      <c r="G34" s="567">
        <v>0</v>
      </c>
      <c r="H34" s="567">
        <v>21197163</v>
      </c>
    </row>
    <row r="35" spans="1:8">
      <c r="A35" s="399">
        <v>13.2</v>
      </c>
      <c r="B35" s="369" t="s">
        <v>749</v>
      </c>
      <c r="C35" s="567">
        <v>0</v>
      </c>
      <c r="D35" s="567">
        <v>0</v>
      </c>
      <c r="E35" s="567">
        <v>0</v>
      </c>
      <c r="F35" s="567">
        <v>0</v>
      </c>
      <c r="G35" s="567">
        <v>0</v>
      </c>
      <c r="H35" s="567">
        <v>0</v>
      </c>
    </row>
    <row r="36" spans="1:8">
      <c r="A36" s="399">
        <v>14</v>
      </c>
      <c r="B36" s="370" t="s">
        <v>750</v>
      </c>
      <c r="C36" s="567">
        <v>821401846.21076715</v>
      </c>
      <c r="D36" s="567">
        <v>652491531.90965354</v>
      </c>
      <c r="E36" s="567">
        <v>1473893378.1204207</v>
      </c>
      <c r="F36" s="567">
        <v>717564405.81845975</v>
      </c>
      <c r="G36" s="567">
        <v>684131676.87417209</v>
      </c>
      <c r="H36" s="567">
        <v>1401696082.6926317</v>
      </c>
    </row>
    <row r="37" spans="1:8" ht="22.5" customHeight="1">
      <c r="A37" s="399"/>
      <c r="B37" s="371" t="s">
        <v>104</v>
      </c>
      <c r="C37" s="598"/>
      <c r="D37" s="599"/>
      <c r="E37" s="599"/>
      <c r="F37" s="599"/>
      <c r="G37" s="599"/>
      <c r="H37" s="600"/>
    </row>
    <row r="38" spans="1:8">
      <c r="A38" s="399">
        <v>15</v>
      </c>
      <c r="B38" s="372" t="s">
        <v>751</v>
      </c>
      <c r="C38" s="568">
        <v>0</v>
      </c>
      <c r="D38" s="568">
        <v>0</v>
      </c>
      <c r="E38" s="568">
        <v>0</v>
      </c>
      <c r="F38" s="568">
        <v>0</v>
      </c>
      <c r="G38" s="568">
        <v>0</v>
      </c>
      <c r="H38" s="568">
        <v>0</v>
      </c>
    </row>
    <row r="39" spans="1:8">
      <c r="A39" s="399">
        <v>15.1</v>
      </c>
      <c r="B39" s="374" t="s">
        <v>731</v>
      </c>
      <c r="C39" s="568">
        <v>0</v>
      </c>
      <c r="D39" s="568">
        <v>0</v>
      </c>
      <c r="E39" s="568">
        <v>0</v>
      </c>
      <c r="F39" s="568">
        <v>0</v>
      </c>
      <c r="G39" s="568">
        <v>0</v>
      </c>
      <c r="H39" s="568">
        <v>0</v>
      </c>
    </row>
    <row r="40" spans="1:8" ht="24" customHeight="1">
      <c r="A40" s="399">
        <v>16</v>
      </c>
      <c r="B40" s="366" t="s">
        <v>752</v>
      </c>
      <c r="C40" s="568">
        <v>0</v>
      </c>
      <c r="D40" s="568">
        <v>0</v>
      </c>
      <c r="E40" s="568">
        <v>0</v>
      </c>
      <c r="F40" s="568">
        <v>0</v>
      </c>
      <c r="G40" s="568">
        <v>0</v>
      </c>
      <c r="H40" s="568">
        <v>0</v>
      </c>
    </row>
    <row r="41" spans="1:8">
      <c r="A41" s="399">
        <v>17</v>
      </c>
      <c r="B41" s="366" t="s">
        <v>753</v>
      </c>
      <c r="C41" s="568">
        <v>587728354.01999974</v>
      </c>
      <c r="D41" s="568">
        <v>587666448.62999415</v>
      </c>
      <c r="E41" s="568">
        <v>1175394802.6499939</v>
      </c>
      <c r="F41" s="568">
        <v>511714424.9799996</v>
      </c>
      <c r="G41" s="568">
        <v>602410713.08000195</v>
      </c>
      <c r="H41" s="568">
        <v>1114125138.0600016</v>
      </c>
    </row>
    <row r="42" spans="1:8">
      <c r="A42" s="399">
        <v>17.100000000000001</v>
      </c>
      <c r="B42" s="375" t="s">
        <v>754</v>
      </c>
      <c r="C42" s="568">
        <v>429161158.35999972</v>
      </c>
      <c r="D42" s="568">
        <v>496710782.97999412</v>
      </c>
      <c r="E42" s="568">
        <v>925871941.33999383</v>
      </c>
      <c r="F42" s="568">
        <v>312608235.69999957</v>
      </c>
      <c r="G42" s="568">
        <v>539528175.71000195</v>
      </c>
      <c r="H42" s="568">
        <v>852136411.41000152</v>
      </c>
    </row>
    <row r="43" spans="1:8">
      <c r="A43" s="399">
        <v>17.2</v>
      </c>
      <c r="B43" s="376" t="s">
        <v>100</v>
      </c>
      <c r="C43" s="568">
        <v>158242150.71000001</v>
      </c>
      <c r="D43" s="568">
        <v>67224752.010000005</v>
      </c>
      <c r="E43" s="568">
        <v>225466902.72000003</v>
      </c>
      <c r="F43" s="568">
        <v>198701223.36000001</v>
      </c>
      <c r="G43" s="568">
        <v>56275909.709999993</v>
      </c>
      <c r="H43" s="568">
        <v>254977133.06999999</v>
      </c>
    </row>
    <row r="44" spans="1:8">
      <c r="A44" s="399">
        <v>17.3</v>
      </c>
      <c r="B44" s="375" t="s">
        <v>755</v>
      </c>
      <c r="C44" s="568">
        <v>0</v>
      </c>
      <c r="D44" s="568">
        <v>17255412.460000001</v>
      </c>
      <c r="E44" s="568">
        <v>17255412.460000001</v>
      </c>
      <c r="F44" s="568">
        <v>0</v>
      </c>
      <c r="G44" s="568">
        <v>0</v>
      </c>
      <c r="H44" s="568">
        <v>0</v>
      </c>
    </row>
    <row r="45" spans="1:8">
      <c r="A45" s="399">
        <v>17.399999999999999</v>
      </c>
      <c r="B45" s="375" t="s">
        <v>756</v>
      </c>
      <c r="C45" s="568">
        <v>325044.95</v>
      </c>
      <c r="D45" s="568">
        <v>6475501.1799999997</v>
      </c>
      <c r="E45" s="568">
        <v>6800546.1299999999</v>
      </c>
      <c r="F45" s="568">
        <v>404965.92000000004</v>
      </c>
      <c r="G45" s="568">
        <v>6606627.6599999983</v>
      </c>
      <c r="H45" s="568">
        <v>7011593.5799999982</v>
      </c>
    </row>
    <row r="46" spans="1:8">
      <c r="A46" s="399">
        <v>18</v>
      </c>
      <c r="B46" s="364" t="s">
        <v>757</v>
      </c>
      <c r="C46" s="568">
        <v>611875.76929821505</v>
      </c>
      <c r="D46" s="568">
        <v>0</v>
      </c>
      <c r="E46" s="568">
        <v>611875.76929821505</v>
      </c>
      <c r="F46" s="568">
        <v>417227.41912755126</v>
      </c>
      <c r="G46" s="568">
        <v>0</v>
      </c>
      <c r="H46" s="568">
        <v>417227.41912755126</v>
      </c>
    </row>
    <row r="47" spans="1:8">
      <c r="A47" s="399">
        <v>19</v>
      </c>
      <c r="B47" s="364" t="s">
        <v>758</v>
      </c>
      <c r="C47" s="568">
        <v>3912110</v>
      </c>
      <c r="D47" s="568">
        <v>0</v>
      </c>
      <c r="E47" s="568">
        <v>3912110</v>
      </c>
      <c r="F47" s="568">
        <v>1283314</v>
      </c>
      <c r="G47" s="568">
        <v>0</v>
      </c>
      <c r="H47" s="568">
        <v>1283314</v>
      </c>
    </row>
    <row r="48" spans="1:8">
      <c r="A48" s="399">
        <v>19.100000000000001</v>
      </c>
      <c r="B48" s="377" t="s">
        <v>759</v>
      </c>
      <c r="C48" s="568">
        <v>1708922</v>
      </c>
      <c r="D48" s="568">
        <v>0</v>
      </c>
      <c r="E48" s="568">
        <v>1708922</v>
      </c>
      <c r="F48" s="568">
        <v>0</v>
      </c>
      <c r="G48" s="568">
        <v>0</v>
      </c>
      <c r="H48" s="568">
        <v>0</v>
      </c>
    </row>
    <row r="49" spans="1:8">
      <c r="A49" s="399">
        <v>19.2</v>
      </c>
      <c r="B49" s="378" t="s">
        <v>760</v>
      </c>
      <c r="C49" s="568">
        <v>2203188</v>
      </c>
      <c r="D49" s="568">
        <v>0</v>
      </c>
      <c r="E49" s="568">
        <v>2203188</v>
      </c>
      <c r="F49" s="568">
        <v>1283314</v>
      </c>
      <c r="G49" s="568">
        <v>0</v>
      </c>
      <c r="H49" s="568">
        <v>1283314</v>
      </c>
    </row>
    <row r="50" spans="1:8">
      <c r="A50" s="399">
        <v>20</v>
      </c>
      <c r="B50" s="379" t="s">
        <v>101</v>
      </c>
      <c r="C50" s="568">
        <v>0</v>
      </c>
      <c r="D50" s="568">
        <v>55122334.139999993</v>
      </c>
      <c r="E50" s="568">
        <v>55122334.139999993</v>
      </c>
      <c r="F50" s="568">
        <v>0</v>
      </c>
      <c r="G50" s="568">
        <v>68981407.24000001</v>
      </c>
      <c r="H50" s="568">
        <v>68981407.24000001</v>
      </c>
    </row>
    <row r="51" spans="1:8">
      <c r="A51" s="399">
        <v>21</v>
      </c>
      <c r="B51" s="380" t="s">
        <v>89</v>
      </c>
      <c r="C51" s="568">
        <v>9064986.6734404489</v>
      </c>
      <c r="D51" s="568">
        <v>1952615.6065595506</v>
      </c>
      <c r="E51" s="568">
        <v>11017602.279999999</v>
      </c>
      <c r="F51" s="568">
        <v>9971754.6472598165</v>
      </c>
      <c r="G51" s="568">
        <v>10954968.802740186</v>
      </c>
      <c r="H51" s="568">
        <v>20926723.450000003</v>
      </c>
    </row>
    <row r="52" spans="1:8">
      <c r="A52" s="399">
        <v>21.1</v>
      </c>
      <c r="B52" s="376" t="s">
        <v>761</v>
      </c>
      <c r="C52" s="568">
        <v>0</v>
      </c>
      <c r="D52" s="568">
        <v>0</v>
      </c>
      <c r="E52" s="568">
        <v>0</v>
      </c>
      <c r="F52" s="568">
        <v>0</v>
      </c>
      <c r="G52" s="568">
        <v>0</v>
      </c>
      <c r="H52" s="568">
        <v>0</v>
      </c>
    </row>
    <row r="53" spans="1:8">
      <c r="A53" s="399">
        <v>22</v>
      </c>
      <c r="B53" s="379" t="s">
        <v>762</v>
      </c>
      <c r="C53" s="568">
        <v>601317326.46273839</v>
      </c>
      <c r="D53" s="568">
        <v>644741398.37655365</v>
      </c>
      <c r="E53" s="568">
        <v>1246058724.839292</v>
      </c>
      <c r="F53" s="568">
        <v>523386721.04638696</v>
      </c>
      <c r="G53" s="568">
        <v>682347089.12274218</v>
      </c>
      <c r="H53" s="568">
        <v>1205733810.1691291</v>
      </c>
    </row>
    <row r="54" spans="1:8" ht="24" customHeight="1">
      <c r="A54" s="399"/>
      <c r="B54" s="381" t="s">
        <v>763</v>
      </c>
      <c r="C54" s="601"/>
      <c r="D54" s="602"/>
      <c r="E54" s="602"/>
      <c r="F54" s="602"/>
      <c r="G54" s="602"/>
      <c r="H54" s="603"/>
    </row>
    <row r="55" spans="1:8">
      <c r="A55" s="399">
        <v>23</v>
      </c>
      <c r="B55" s="379" t="s">
        <v>105</v>
      </c>
      <c r="C55" s="568">
        <v>121372000</v>
      </c>
      <c r="D55" s="568">
        <v>0</v>
      </c>
      <c r="E55" s="568">
        <v>121372000</v>
      </c>
      <c r="F55" s="568">
        <v>121372000</v>
      </c>
      <c r="G55" s="568">
        <v>0</v>
      </c>
      <c r="H55" s="568">
        <v>121372000</v>
      </c>
    </row>
    <row r="56" spans="1:8">
      <c r="A56" s="399">
        <v>24</v>
      </c>
      <c r="B56" s="379" t="s">
        <v>764</v>
      </c>
      <c r="C56" s="568">
        <v>0</v>
      </c>
      <c r="D56" s="568">
        <v>0</v>
      </c>
      <c r="E56" s="568">
        <v>0</v>
      </c>
      <c r="F56" s="568">
        <v>0</v>
      </c>
      <c r="G56" s="568">
        <v>0</v>
      </c>
      <c r="H56" s="568">
        <v>0</v>
      </c>
    </row>
    <row r="57" spans="1:8">
      <c r="A57" s="399">
        <v>25</v>
      </c>
      <c r="B57" s="379" t="s">
        <v>102</v>
      </c>
      <c r="C57" s="568">
        <v>0</v>
      </c>
      <c r="D57" s="568">
        <v>0</v>
      </c>
      <c r="E57" s="568">
        <v>0</v>
      </c>
      <c r="F57" s="568">
        <v>0</v>
      </c>
      <c r="G57" s="568">
        <v>0</v>
      </c>
      <c r="H57" s="568">
        <v>0</v>
      </c>
    </row>
    <row r="58" spans="1:8">
      <c r="A58" s="399">
        <v>26</v>
      </c>
      <c r="B58" s="364" t="s">
        <v>765</v>
      </c>
      <c r="C58" s="568">
        <v>0</v>
      </c>
      <c r="D58" s="568">
        <v>0</v>
      </c>
      <c r="E58" s="568">
        <v>0</v>
      </c>
      <c r="F58" s="568">
        <v>0</v>
      </c>
      <c r="G58" s="568">
        <v>0</v>
      </c>
      <c r="H58" s="568">
        <v>0</v>
      </c>
    </row>
    <row r="59" spans="1:8">
      <c r="A59" s="399">
        <v>27</v>
      </c>
      <c r="B59" s="364" t="s">
        <v>766</v>
      </c>
      <c r="C59" s="568">
        <v>0</v>
      </c>
      <c r="D59" s="568">
        <v>0</v>
      </c>
      <c r="E59" s="568">
        <v>0</v>
      </c>
      <c r="F59" s="568">
        <v>0</v>
      </c>
      <c r="G59" s="568">
        <v>0</v>
      </c>
      <c r="H59" s="568">
        <v>0</v>
      </c>
    </row>
    <row r="60" spans="1:8">
      <c r="A60" s="399">
        <v>27.1</v>
      </c>
      <c r="B60" s="377" t="s">
        <v>767</v>
      </c>
      <c r="C60" s="568">
        <v>0</v>
      </c>
      <c r="D60" s="568">
        <v>0</v>
      </c>
      <c r="E60" s="568">
        <v>0</v>
      </c>
      <c r="F60" s="568">
        <v>0</v>
      </c>
      <c r="G60" s="568">
        <v>0</v>
      </c>
      <c r="H60" s="568">
        <v>0</v>
      </c>
    </row>
    <row r="61" spans="1:8">
      <c r="A61" s="399">
        <v>27.2</v>
      </c>
      <c r="B61" s="375" t="s">
        <v>768</v>
      </c>
      <c r="C61" s="568">
        <v>0</v>
      </c>
      <c r="D61" s="568">
        <v>0</v>
      </c>
      <c r="E61" s="568">
        <v>0</v>
      </c>
      <c r="F61" s="568">
        <v>0</v>
      </c>
      <c r="G61" s="568">
        <v>0</v>
      </c>
      <c r="H61" s="568">
        <v>0</v>
      </c>
    </row>
    <row r="62" spans="1:8">
      <c r="A62" s="399">
        <v>28</v>
      </c>
      <c r="B62" s="380" t="s">
        <v>769</v>
      </c>
      <c r="C62" s="568">
        <v>0</v>
      </c>
      <c r="D62" s="568">
        <v>0</v>
      </c>
      <c r="E62" s="568">
        <v>0</v>
      </c>
      <c r="F62" s="568">
        <v>0</v>
      </c>
      <c r="G62" s="568">
        <v>0</v>
      </c>
      <c r="H62" s="568">
        <v>0</v>
      </c>
    </row>
    <row r="63" spans="1:8">
      <c r="A63" s="399">
        <v>29</v>
      </c>
      <c r="B63" s="364" t="s">
        <v>770</v>
      </c>
      <c r="C63" s="568">
        <v>0</v>
      </c>
      <c r="D63" s="568">
        <v>0</v>
      </c>
      <c r="E63" s="568">
        <v>0</v>
      </c>
      <c r="F63" s="568">
        <v>0</v>
      </c>
      <c r="G63" s="568">
        <v>0</v>
      </c>
      <c r="H63" s="568">
        <v>0</v>
      </c>
    </row>
    <row r="64" spans="1:8">
      <c r="A64" s="399">
        <v>29.1</v>
      </c>
      <c r="B64" s="365" t="s">
        <v>771</v>
      </c>
      <c r="C64" s="568">
        <v>0</v>
      </c>
      <c r="D64" s="568">
        <v>0</v>
      </c>
      <c r="E64" s="568">
        <v>0</v>
      </c>
      <c r="F64" s="568">
        <v>0</v>
      </c>
      <c r="G64" s="568">
        <v>0</v>
      </c>
      <c r="H64" s="568">
        <v>0</v>
      </c>
    </row>
    <row r="65" spans="1:8" ht="24.9" customHeight="1">
      <c r="A65" s="399">
        <v>29.2</v>
      </c>
      <c r="B65" s="377" t="s">
        <v>772</v>
      </c>
      <c r="C65" s="568">
        <v>0</v>
      </c>
      <c r="D65" s="568">
        <v>0</v>
      </c>
      <c r="E65" s="568">
        <v>0</v>
      </c>
      <c r="F65" s="568">
        <v>0</v>
      </c>
      <c r="G65" s="568">
        <v>0</v>
      </c>
      <c r="H65" s="568">
        <v>0</v>
      </c>
    </row>
    <row r="66" spans="1:8" ht="22.5" customHeight="1">
      <c r="A66" s="399">
        <v>29.3</v>
      </c>
      <c r="B66" s="368" t="s">
        <v>773</v>
      </c>
      <c r="C66" s="568">
        <v>0</v>
      </c>
      <c r="D66" s="568">
        <v>0</v>
      </c>
      <c r="E66" s="568">
        <v>0</v>
      </c>
      <c r="F66" s="568">
        <v>0</v>
      </c>
      <c r="G66" s="568">
        <v>0</v>
      </c>
      <c r="H66" s="568">
        <v>0</v>
      </c>
    </row>
    <row r="67" spans="1:8">
      <c r="A67" s="399">
        <v>30</v>
      </c>
      <c r="B67" s="364" t="s">
        <v>103</v>
      </c>
      <c r="C67" s="568">
        <v>106462657</v>
      </c>
      <c r="D67" s="568">
        <v>0</v>
      </c>
      <c r="E67" s="568">
        <v>106462657</v>
      </c>
      <c r="F67" s="568">
        <v>74527349</v>
      </c>
      <c r="G67" s="568">
        <v>0</v>
      </c>
      <c r="H67" s="568">
        <v>74527349</v>
      </c>
    </row>
    <row r="68" spans="1:8">
      <c r="A68" s="399">
        <v>31</v>
      </c>
      <c r="B68" s="382" t="s">
        <v>774</v>
      </c>
      <c r="C68" s="568">
        <v>227834657</v>
      </c>
      <c r="D68" s="568">
        <v>0</v>
      </c>
      <c r="E68" s="568">
        <v>227834657</v>
      </c>
      <c r="F68" s="568">
        <v>195899349</v>
      </c>
      <c r="G68" s="568">
        <v>0</v>
      </c>
      <c r="H68" s="568">
        <v>195899349</v>
      </c>
    </row>
    <row r="69" spans="1:8">
      <c r="A69" s="399">
        <v>32</v>
      </c>
      <c r="B69" s="383" t="s">
        <v>775</v>
      </c>
      <c r="C69" s="568">
        <v>829151983.46273839</v>
      </c>
      <c r="D69" s="568">
        <v>644741398.37655365</v>
      </c>
      <c r="E69" s="568">
        <v>1473893381.839292</v>
      </c>
      <c r="F69" s="568">
        <v>719286070.04638696</v>
      </c>
      <c r="G69" s="568">
        <v>682347089.12274218</v>
      </c>
      <c r="H69" s="568">
        <v>1401633159.1691291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zoomScale="80" zoomScaleNormal="80" workbookViewId="0">
      <selection sqref="A1:C1"/>
    </sheetView>
  </sheetViews>
  <sheetFormatPr defaultColWidth="43.5546875" defaultRowHeight="12"/>
  <cols>
    <col min="1" max="1" width="8" style="152" customWidth="1"/>
    <col min="2" max="2" width="66.109375" style="153" customWidth="1"/>
    <col min="3" max="3" width="131.44140625" style="154" customWidth="1"/>
    <col min="4" max="5" width="10.33203125" style="145" customWidth="1"/>
    <col min="6" max="6" width="67.5546875" style="145" customWidth="1"/>
    <col min="7" max="16384" width="43.5546875" style="145"/>
  </cols>
  <sheetData>
    <row r="1" spans="1:3" ht="13.2" thickTop="1" thickBot="1">
      <c r="A1" s="762" t="s">
        <v>187</v>
      </c>
      <c r="B1" s="763"/>
      <c r="C1" s="764"/>
    </row>
    <row r="2" spans="1:3" ht="26.25" customHeight="1">
      <c r="A2" s="347"/>
      <c r="B2" s="765" t="s">
        <v>188</v>
      </c>
      <c r="C2" s="765"/>
    </row>
    <row r="3" spans="1:3" s="150" customFormat="1" ht="11.25" customHeight="1">
      <c r="A3" s="149"/>
      <c r="B3" s="765" t="s">
        <v>263</v>
      </c>
      <c r="C3" s="765"/>
    </row>
    <row r="4" spans="1:3" ht="12" customHeight="1" thickBot="1">
      <c r="A4" s="744" t="s">
        <v>267</v>
      </c>
      <c r="B4" s="745"/>
      <c r="C4" s="746"/>
    </row>
    <row r="5" spans="1:3" ht="12.6" thickTop="1">
      <c r="A5" s="146"/>
      <c r="B5" s="747" t="s">
        <v>189</v>
      </c>
      <c r="C5" s="748"/>
    </row>
    <row r="6" spans="1:3">
      <c r="A6" s="347"/>
      <c r="B6" s="724" t="s">
        <v>264</v>
      </c>
      <c r="C6" s="725"/>
    </row>
    <row r="7" spans="1:3">
      <c r="A7" s="347"/>
      <c r="B7" s="724" t="s">
        <v>190</v>
      </c>
      <c r="C7" s="725"/>
    </row>
    <row r="8" spans="1:3">
      <c r="A8" s="347"/>
      <c r="B8" s="724" t="s">
        <v>265</v>
      </c>
      <c r="C8" s="725"/>
    </row>
    <row r="9" spans="1:3">
      <c r="A9" s="347"/>
      <c r="B9" s="768" t="s">
        <v>266</v>
      </c>
      <c r="C9" s="769"/>
    </row>
    <row r="10" spans="1:3">
      <c r="A10" s="347"/>
      <c r="B10" s="760" t="s">
        <v>191</v>
      </c>
      <c r="C10" s="761" t="s">
        <v>191</v>
      </c>
    </row>
    <row r="11" spans="1:3">
      <c r="A11" s="347"/>
      <c r="B11" s="760" t="s">
        <v>192</v>
      </c>
      <c r="C11" s="761" t="s">
        <v>192</v>
      </c>
    </row>
    <row r="12" spans="1:3">
      <c r="A12" s="347"/>
      <c r="B12" s="760" t="s">
        <v>193</v>
      </c>
      <c r="C12" s="761" t="s">
        <v>193</v>
      </c>
    </row>
    <row r="13" spans="1:3">
      <c r="A13" s="347"/>
      <c r="B13" s="760" t="s">
        <v>194</v>
      </c>
      <c r="C13" s="761" t="s">
        <v>194</v>
      </c>
    </row>
    <row r="14" spans="1:3">
      <c r="A14" s="347"/>
      <c r="B14" s="760" t="s">
        <v>195</v>
      </c>
      <c r="C14" s="761" t="s">
        <v>195</v>
      </c>
    </row>
    <row r="15" spans="1:3" ht="21.75" customHeight="1">
      <c r="A15" s="347"/>
      <c r="B15" s="760" t="s">
        <v>196</v>
      </c>
      <c r="C15" s="761" t="s">
        <v>196</v>
      </c>
    </row>
    <row r="16" spans="1:3">
      <c r="A16" s="347"/>
      <c r="B16" s="760" t="s">
        <v>197</v>
      </c>
      <c r="C16" s="761" t="s">
        <v>198</v>
      </c>
    </row>
    <row r="17" spans="1:6">
      <c r="A17" s="347"/>
      <c r="B17" s="760" t="s">
        <v>199</v>
      </c>
      <c r="C17" s="761" t="s">
        <v>200</v>
      </c>
    </row>
    <row r="18" spans="1:6">
      <c r="A18" s="347"/>
      <c r="B18" s="760" t="s">
        <v>201</v>
      </c>
      <c r="C18" s="761" t="s">
        <v>202</v>
      </c>
    </row>
    <row r="19" spans="1:6">
      <c r="A19" s="347"/>
      <c r="B19" s="760" t="s">
        <v>203</v>
      </c>
      <c r="C19" s="761" t="s">
        <v>203</v>
      </c>
    </row>
    <row r="20" spans="1:6">
      <c r="A20" s="347"/>
      <c r="B20" s="766" t="s">
        <v>959</v>
      </c>
      <c r="C20" s="767" t="s">
        <v>204</v>
      </c>
    </row>
    <row r="21" spans="1:6">
      <c r="A21" s="347"/>
      <c r="B21" s="760" t="s">
        <v>948</v>
      </c>
      <c r="C21" s="761" t="s">
        <v>205</v>
      </c>
    </row>
    <row r="22" spans="1:6" ht="23.25" customHeight="1">
      <c r="A22" s="347"/>
      <c r="B22" s="760" t="s">
        <v>206</v>
      </c>
      <c r="C22" s="761" t="s">
        <v>207</v>
      </c>
      <c r="F22" s="566"/>
    </row>
    <row r="23" spans="1:6">
      <c r="A23" s="347"/>
      <c r="B23" s="760" t="s">
        <v>208</v>
      </c>
      <c r="C23" s="761" t="s">
        <v>208</v>
      </c>
    </row>
    <row r="24" spans="1:6">
      <c r="A24" s="347"/>
      <c r="B24" s="760" t="s">
        <v>209</v>
      </c>
      <c r="C24" s="761" t="s">
        <v>210</v>
      </c>
    </row>
    <row r="25" spans="1:6" ht="12.6" thickBot="1">
      <c r="A25" s="147"/>
      <c r="B25" s="754" t="s">
        <v>211</v>
      </c>
      <c r="C25" s="755"/>
    </row>
    <row r="26" spans="1:6" ht="13.2" thickTop="1" thickBot="1">
      <c r="A26" s="744" t="s">
        <v>844</v>
      </c>
      <c r="B26" s="745"/>
      <c r="C26" s="746"/>
    </row>
    <row r="27" spans="1:6" ht="13.2" thickTop="1" thickBot="1">
      <c r="A27" s="148"/>
      <c r="B27" s="756" t="s">
        <v>845</v>
      </c>
      <c r="C27" s="757"/>
    </row>
    <row r="28" spans="1:6" ht="13.2" thickTop="1" thickBot="1">
      <c r="A28" s="744" t="s">
        <v>268</v>
      </c>
      <c r="B28" s="745"/>
      <c r="C28" s="746"/>
    </row>
    <row r="29" spans="1:6" ht="12.6" thickTop="1">
      <c r="A29" s="146"/>
      <c r="B29" s="758" t="s">
        <v>848</v>
      </c>
      <c r="C29" s="759" t="s">
        <v>212</v>
      </c>
    </row>
    <row r="30" spans="1:6">
      <c r="A30" s="347"/>
      <c r="B30" s="749" t="s">
        <v>216</v>
      </c>
      <c r="C30" s="750" t="s">
        <v>213</v>
      </c>
    </row>
    <row r="31" spans="1:6">
      <c r="A31" s="347"/>
      <c r="B31" s="749" t="s">
        <v>846</v>
      </c>
      <c r="C31" s="750" t="s">
        <v>214</v>
      </c>
    </row>
    <row r="32" spans="1:6">
      <c r="A32" s="347"/>
      <c r="B32" s="749" t="s">
        <v>847</v>
      </c>
      <c r="C32" s="750" t="s">
        <v>215</v>
      </c>
    </row>
    <row r="33" spans="1:3">
      <c r="A33" s="347"/>
      <c r="B33" s="749" t="s">
        <v>219</v>
      </c>
      <c r="C33" s="750" t="s">
        <v>220</v>
      </c>
    </row>
    <row r="34" spans="1:3">
      <c r="A34" s="347"/>
      <c r="B34" s="749" t="s">
        <v>849</v>
      </c>
      <c r="C34" s="750" t="s">
        <v>217</v>
      </c>
    </row>
    <row r="35" spans="1:3">
      <c r="A35" s="347"/>
      <c r="B35" s="749" t="s">
        <v>850</v>
      </c>
      <c r="C35" s="750" t="s">
        <v>218</v>
      </c>
    </row>
    <row r="36" spans="1:3">
      <c r="A36" s="347"/>
      <c r="B36" s="751" t="s">
        <v>851</v>
      </c>
      <c r="C36" s="752"/>
    </row>
    <row r="37" spans="1:3" ht="24.75" customHeight="1">
      <c r="A37" s="347"/>
      <c r="B37" s="749" t="s">
        <v>852</v>
      </c>
      <c r="C37" s="750" t="s">
        <v>221</v>
      </c>
    </row>
    <row r="38" spans="1:3" ht="23.25" customHeight="1">
      <c r="A38" s="347"/>
      <c r="B38" s="749" t="s">
        <v>853</v>
      </c>
      <c r="C38" s="750" t="s">
        <v>222</v>
      </c>
    </row>
    <row r="39" spans="1:3" ht="23.25" customHeight="1">
      <c r="A39" s="411"/>
      <c r="B39" s="751" t="s">
        <v>854</v>
      </c>
      <c r="C39" s="753"/>
    </row>
    <row r="40" spans="1:3" ht="12" customHeight="1">
      <c r="A40" s="347"/>
      <c r="B40" s="749" t="s">
        <v>855</v>
      </c>
      <c r="C40" s="750"/>
    </row>
    <row r="41" spans="1:3" ht="12.6" thickBot="1">
      <c r="A41" s="744" t="s">
        <v>269</v>
      </c>
      <c r="B41" s="745"/>
      <c r="C41" s="746"/>
    </row>
    <row r="42" spans="1:3" ht="12.6" thickTop="1">
      <c r="A42" s="146"/>
      <c r="B42" s="747" t="s">
        <v>299</v>
      </c>
      <c r="C42" s="748" t="s">
        <v>223</v>
      </c>
    </row>
    <row r="43" spans="1:3">
      <c r="A43" s="347"/>
      <c r="B43" s="724" t="s">
        <v>298</v>
      </c>
      <c r="C43" s="725"/>
    </row>
    <row r="44" spans="1:3" ht="23.25" customHeight="1" thickBot="1">
      <c r="A44" s="147"/>
      <c r="B44" s="742" t="s">
        <v>224</v>
      </c>
      <c r="C44" s="743" t="s">
        <v>225</v>
      </c>
    </row>
    <row r="45" spans="1:3" ht="11.25" customHeight="1" thickTop="1" thickBot="1">
      <c r="A45" s="744" t="s">
        <v>270</v>
      </c>
      <c r="B45" s="745"/>
      <c r="C45" s="746"/>
    </row>
    <row r="46" spans="1:3" ht="26.25" customHeight="1" thickTop="1">
      <c r="A46" s="347"/>
      <c r="B46" s="724" t="s">
        <v>271</v>
      </c>
      <c r="C46" s="725"/>
    </row>
    <row r="47" spans="1:3" ht="12.6" thickBot="1">
      <c r="A47" s="744" t="s">
        <v>272</v>
      </c>
      <c r="B47" s="745"/>
      <c r="C47" s="746"/>
    </row>
    <row r="48" spans="1:3" ht="12.6" thickTop="1">
      <c r="A48" s="146"/>
      <c r="B48" s="747" t="s">
        <v>226</v>
      </c>
      <c r="C48" s="748" t="s">
        <v>226</v>
      </c>
    </row>
    <row r="49" spans="1:3" ht="11.25" customHeight="1">
      <c r="A49" s="347"/>
      <c r="B49" s="724" t="s">
        <v>227</v>
      </c>
      <c r="C49" s="725" t="s">
        <v>227</v>
      </c>
    </row>
    <row r="50" spans="1:3">
      <c r="A50" s="347"/>
      <c r="B50" s="724" t="s">
        <v>228</v>
      </c>
      <c r="C50" s="725" t="s">
        <v>228</v>
      </c>
    </row>
    <row r="51" spans="1:3" ht="11.25" customHeight="1">
      <c r="A51" s="347"/>
      <c r="B51" s="724" t="s">
        <v>857</v>
      </c>
      <c r="C51" s="725" t="s">
        <v>229</v>
      </c>
    </row>
    <row r="52" spans="1:3" ht="33.6" customHeight="1">
      <c r="A52" s="347"/>
      <c r="B52" s="724" t="s">
        <v>230</v>
      </c>
      <c r="C52" s="725" t="s">
        <v>230</v>
      </c>
    </row>
    <row r="53" spans="1:3" ht="11.25" customHeight="1">
      <c r="A53" s="347"/>
      <c r="B53" s="724" t="s">
        <v>319</v>
      </c>
      <c r="C53" s="725" t="s">
        <v>231</v>
      </c>
    </row>
    <row r="54" spans="1:3" ht="11.25" customHeight="1" thickBot="1">
      <c r="A54" s="744" t="s">
        <v>273</v>
      </c>
      <c r="B54" s="745"/>
      <c r="C54" s="746"/>
    </row>
    <row r="55" spans="1:3" ht="12.6" thickTop="1">
      <c r="A55" s="146"/>
      <c r="B55" s="747" t="s">
        <v>226</v>
      </c>
      <c r="C55" s="748" t="s">
        <v>226</v>
      </c>
    </row>
    <row r="56" spans="1:3">
      <c r="A56" s="347"/>
      <c r="B56" s="724" t="s">
        <v>232</v>
      </c>
      <c r="C56" s="725" t="s">
        <v>232</v>
      </c>
    </row>
    <row r="57" spans="1:3">
      <c r="A57" s="347"/>
      <c r="B57" s="724" t="s">
        <v>276</v>
      </c>
      <c r="C57" s="725" t="s">
        <v>233</v>
      </c>
    </row>
    <row r="58" spans="1:3">
      <c r="A58" s="347"/>
      <c r="B58" s="724" t="s">
        <v>234</v>
      </c>
      <c r="C58" s="725" t="s">
        <v>234</v>
      </c>
    </row>
    <row r="59" spans="1:3">
      <c r="A59" s="347"/>
      <c r="B59" s="724" t="s">
        <v>235</v>
      </c>
      <c r="C59" s="725" t="s">
        <v>235</v>
      </c>
    </row>
    <row r="60" spans="1:3">
      <c r="A60" s="347"/>
      <c r="B60" s="724" t="s">
        <v>236</v>
      </c>
      <c r="C60" s="725" t="s">
        <v>236</v>
      </c>
    </row>
    <row r="61" spans="1:3">
      <c r="A61" s="347"/>
      <c r="B61" s="724" t="s">
        <v>277</v>
      </c>
      <c r="C61" s="725" t="s">
        <v>237</v>
      </c>
    </row>
    <row r="62" spans="1:3">
      <c r="A62" s="347"/>
      <c r="B62" s="724" t="s">
        <v>238</v>
      </c>
      <c r="C62" s="725" t="s">
        <v>238</v>
      </c>
    </row>
    <row r="63" spans="1:3" ht="12.6" thickBot="1">
      <c r="A63" s="147"/>
      <c r="B63" s="742" t="s">
        <v>239</v>
      </c>
      <c r="C63" s="743" t="s">
        <v>239</v>
      </c>
    </row>
    <row r="64" spans="1:3" ht="11.25" customHeight="1" thickTop="1">
      <c r="A64" s="730" t="s">
        <v>274</v>
      </c>
      <c r="B64" s="731"/>
      <c r="C64" s="732"/>
    </row>
    <row r="65" spans="1:3" ht="12.6" thickBot="1">
      <c r="A65" s="147"/>
      <c r="B65" s="742" t="s">
        <v>240</v>
      </c>
      <c r="C65" s="743" t="s">
        <v>240</v>
      </c>
    </row>
    <row r="66" spans="1:3" ht="11.25" customHeight="1" thickTop="1" thickBot="1">
      <c r="A66" s="744" t="s">
        <v>275</v>
      </c>
      <c r="B66" s="745"/>
      <c r="C66" s="746"/>
    </row>
    <row r="67" spans="1:3" ht="12.6" thickTop="1">
      <c r="A67" s="146"/>
      <c r="B67" s="747" t="s">
        <v>241</v>
      </c>
      <c r="C67" s="748" t="s">
        <v>241</v>
      </c>
    </row>
    <row r="68" spans="1:3">
      <c r="A68" s="347"/>
      <c r="B68" s="724" t="s">
        <v>859</v>
      </c>
      <c r="C68" s="725" t="s">
        <v>242</v>
      </c>
    </row>
    <row r="69" spans="1:3">
      <c r="A69" s="347"/>
      <c r="B69" s="724" t="s">
        <v>243</v>
      </c>
      <c r="C69" s="725" t="s">
        <v>243</v>
      </c>
    </row>
    <row r="70" spans="1:3" ht="54.9" customHeight="1">
      <c r="A70" s="347"/>
      <c r="B70" s="740" t="s">
        <v>688</v>
      </c>
      <c r="C70" s="741" t="s">
        <v>244</v>
      </c>
    </row>
    <row r="71" spans="1:3" ht="33.75" customHeight="1">
      <c r="A71" s="347"/>
      <c r="B71" s="740" t="s">
        <v>278</v>
      </c>
      <c r="C71" s="741" t="s">
        <v>245</v>
      </c>
    </row>
    <row r="72" spans="1:3" ht="15.75" customHeight="1">
      <c r="A72" s="347"/>
      <c r="B72" s="740" t="s">
        <v>860</v>
      </c>
      <c r="C72" s="741" t="s">
        <v>246</v>
      </c>
    </row>
    <row r="73" spans="1:3">
      <c r="A73" s="347"/>
      <c r="B73" s="724" t="s">
        <v>247</v>
      </c>
      <c r="C73" s="725" t="s">
        <v>247</v>
      </c>
    </row>
    <row r="74" spans="1:3" ht="12.6" thickBot="1">
      <c r="A74" s="147"/>
      <c r="B74" s="742" t="s">
        <v>248</v>
      </c>
      <c r="C74" s="743" t="s">
        <v>248</v>
      </c>
    </row>
    <row r="75" spans="1:3" ht="12.6" thickTop="1">
      <c r="A75" s="730" t="s">
        <v>302</v>
      </c>
      <c r="B75" s="731"/>
      <c r="C75" s="732"/>
    </row>
    <row r="76" spans="1:3">
      <c r="A76" s="347"/>
      <c r="B76" s="724" t="s">
        <v>240</v>
      </c>
      <c r="C76" s="725"/>
    </row>
    <row r="77" spans="1:3">
      <c r="A77" s="347"/>
      <c r="B77" s="724" t="s">
        <v>300</v>
      </c>
      <c r="C77" s="725"/>
    </row>
    <row r="78" spans="1:3">
      <c r="A78" s="347"/>
      <c r="B78" s="724" t="s">
        <v>301</v>
      </c>
      <c r="C78" s="725"/>
    </row>
    <row r="79" spans="1:3">
      <c r="A79" s="730" t="s">
        <v>303</v>
      </c>
      <c r="B79" s="731"/>
      <c r="C79" s="732"/>
    </row>
    <row r="80" spans="1:3">
      <c r="A80" s="347"/>
      <c r="B80" s="724" t="s">
        <v>240</v>
      </c>
      <c r="C80" s="725"/>
    </row>
    <row r="81" spans="1:3">
      <c r="A81" s="347"/>
      <c r="B81" s="724" t="s">
        <v>304</v>
      </c>
      <c r="C81" s="725"/>
    </row>
    <row r="82" spans="1:3" ht="79.5" customHeight="1">
      <c r="A82" s="347"/>
      <c r="B82" s="724" t="s">
        <v>318</v>
      </c>
      <c r="C82" s="725"/>
    </row>
    <row r="83" spans="1:3" ht="53.25" customHeight="1">
      <c r="A83" s="347"/>
      <c r="B83" s="724" t="s">
        <v>317</v>
      </c>
      <c r="C83" s="725"/>
    </row>
    <row r="84" spans="1:3">
      <c r="A84" s="347"/>
      <c r="B84" s="724" t="s">
        <v>305</v>
      </c>
      <c r="C84" s="725"/>
    </row>
    <row r="85" spans="1:3">
      <c r="A85" s="347"/>
      <c r="B85" s="724" t="s">
        <v>306</v>
      </c>
      <c r="C85" s="725"/>
    </row>
    <row r="86" spans="1:3">
      <c r="A86" s="347"/>
      <c r="B86" s="724" t="s">
        <v>307</v>
      </c>
      <c r="C86" s="725"/>
    </row>
    <row r="87" spans="1:3">
      <c r="A87" s="730" t="s">
        <v>308</v>
      </c>
      <c r="B87" s="731"/>
      <c r="C87" s="732"/>
    </row>
    <row r="88" spans="1:3">
      <c r="A88" s="347"/>
      <c r="B88" s="724" t="s">
        <v>240</v>
      </c>
      <c r="C88" s="725"/>
    </row>
    <row r="89" spans="1:3">
      <c r="A89" s="347"/>
      <c r="B89" s="724" t="s">
        <v>310</v>
      </c>
      <c r="C89" s="725"/>
    </row>
    <row r="90" spans="1:3" ht="12" customHeight="1">
      <c r="A90" s="347"/>
      <c r="B90" s="724" t="s">
        <v>311</v>
      </c>
      <c r="C90" s="725"/>
    </row>
    <row r="91" spans="1:3">
      <c r="A91" s="347"/>
      <c r="B91" s="724" t="s">
        <v>312</v>
      </c>
      <c r="C91" s="725"/>
    </row>
    <row r="92" spans="1:3" ht="24.75" customHeight="1">
      <c r="A92" s="347"/>
      <c r="B92" s="733" t="s">
        <v>348</v>
      </c>
      <c r="C92" s="734"/>
    </row>
    <row r="93" spans="1:3" ht="24" customHeight="1">
      <c r="A93" s="347"/>
      <c r="B93" s="733" t="s">
        <v>349</v>
      </c>
      <c r="C93" s="734"/>
    </row>
    <row r="94" spans="1:3" ht="13.5" customHeight="1">
      <c r="A94" s="347"/>
      <c r="B94" s="735" t="s">
        <v>313</v>
      </c>
      <c r="C94" s="736"/>
    </row>
    <row r="95" spans="1:3" ht="11.25" customHeight="1" thickBot="1">
      <c r="A95" s="737" t="s">
        <v>344</v>
      </c>
      <c r="B95" s="738"/>
      <c r="C95" s="739"/>
    </row>
    <row r="96" spans="1:3" ht="13.2" thickTop="1" thickBot="1">
      <c r="A96" s="729" t="s">
        <v>249</v>
      </c>
      <c r="B96" s="729"/>
      <c r="C96" s="729"/>
    </row>
    <row r="97" spans="1:3">
      <c r="A97" s="200">
        <v>2</v>
      </c>
      <c r="B97" s="335" t="s">
        <v>324</v>
      </c>
      <c r="C97" s="335" t="s">
        <v>345</v>
      </c>
    </row>
    <row r="98" spans="1:3">
      <c r="A98" s="151">
        <v>3</v>
      </c>
      <c r="B98" s="336" t="s">
        <v>325</v>
      </c>
      <c r="C98" s="337" t="s">
        <v>346</v>
      </c>
    </row>
    <row r="99" spans="1:3">
      <c r="A99" s="151">
        <v>4</v>
      </c>
      <c r="B99" s="336" t="s">
        <v>326</v>
      </c>
      <c r="C99" s="337" t="s">
        <v>350</v>
      </c>
    </row>
    <row r="100" spans="1:3" ht="11.25" customHeight="1">
      <c r="A100" s="151">
        <v>5</v>
      </c>
      <c r="B100" s="336" t="s">
        <v>327</v>
      </c>
      <c r="C100" s="337" t="s">
        <v>347</v>
      </c>
    </row>
    <row r="101" spans="1:3" ht="12" customHeight="1">
      <c r="A101" s="151">
        <v>6</v>
      </c>
      <c r="B101" s="336" t="s">
        <v>342</v>
      </c>
      <c r="C101" s="337" t="s">
        <v>328</v>
      </c>
    </row>
    <row r="102" spans="1:3" ht="12" customHeight="1">
      <c r="A102" s="151">
        <v>7</v>
      </c>
      <c r="B102" s="336" t="s">
        <v>329</v>
      </c>
      <c r="C102" s="337" t="s">
        <v>343</v>
      </c>
    </row>
    <row r="103" spans="1:3">
      <c r="A103" s="151">
        <v>8</v>
      </c>
      <c r="B103" s="336" t="s">
        <v>334</v>
      </c>
      <c r="C103" s="337" t="s">
        <v>354</v>
      </c>
    </row>
    <row r="104" spans="1:3" ht="11.25" customHeight="1">
      <c r="A104" s="730" t="s">
        <v>314</v>
      </c>
      <c r="B104" s="731"/>
      <c r="C104" s="732"/>
    </row>
    <row r="105" spans="1:3" ht="12" customHeight="1">
      <c r="A105" s="347"/>
      <c r="B105" s="724" t="s">
        <v>240</v>
      </c>
      <c r="C105" s="725"/>
    </row>
    <row r="106" spans="1:3">
      <c r="A106" s="730" t="s">
        <v>489</v>
      </c>
      <c r="B106" s="731"/>
      <c r="C106" s="732"/>
    </row>
    <row r="107" spans="1:3" ht="12" customHeight="1">
      <c r="A107" s="347"/>
      <c r="B107" s="724" t="s">
        <v>491</v>
      </c>
      <c r="C107" s="725"/>
    </row>
    <row r="108" spans="1:3">
      <c r="A108" s="347"/>
      <c r="B108" s="724" t="s">
        <v>492</v>
      </c>
      <c r="C108" s="725"/>
    </row>
    <row r="109" spans="1:3">
      <c r="A109" s="347"/>
      <c r="B109" s="724" t="s">
        <v>490</v>
      </c>
      <c r="C109" s="725"/>
    </row>
    <row r="110" spans="1:3">
      <c r="A110" s="722" t="s">
        <v>724</v>
      </c>
      <c r="B110" s="722"/>
      <c r="C110" s="722"/>
    </row>
    <row r="111" spans="1:3">
      <c r="A111" s="726" t="s">
        <v>187</v>
      </c>
      <c r="B111" s="726"/>
      <c r="C111" s="726"/>
    </row>
    <row r="112" spans="1:3">
      <c r="A112" s="541">
        <v>1</v>
      </c>
      <c r="B112" s="715" t="s">
        <v>607</v>
      </c>
      <c r="C112" s="716"/>
    </row>
    <row r="113" spans="1:3">
      <c r="A113" s="541">
        <v>2</v>
      </c>
      <c r="B113" s="727" t="s">
        <v>608</v>
      </c>
      <c r="C113" s="728"/>
    </row>
    <row r="114" spans="1:3">
      <c r="A114" s="541">
        <v>3</v>
      </c>
      <c r="B114" s="715" t="s">
        <v>934</v>
      </c>
      <c r="C114" s="716"/>
    </row>
    <row r="115" spans="1:3">
      <c r="A115" s="541">
        <v>4</v>
      </c>
      <c r="B115" s="715" t="s">
        <v>933</v>
      </c>
      <c r="C115" s="716"/>
    </row>
    <row r="116" spans="1:3">
      <c r="A116" s="541">
        <v>5</v>
      </c>
      <c r="B116" s="545" t="s">
        <v>932</v>
      </c>
      <c r="C116" s="544"/>
    </row>
    <row r="117" spans="1:3">
      <c r="A117" s="541">
        <v>6</v>
      </c>
      <c r="B117" s="715" t="s">
        <v>946</v>
      </c>
      <c r="C117" s="716"/>
    </row>
    <row r="118" spans="1:3" ht="48.6" customHeight="1">
      <c r="A118" s="541">
        <v>7</v>
      </c>
      <c r="B118" s="715" t="s">
        <v>947</v>
      </c>
      <c r="C118" s="716"/>
    </row>
    <row r="119" spans="1:3">
      <c r="A119" s="518">
        <v>8</v>
      </c>
      <c r="B119" s="513" t="s">
        <v>634</v>
      </c>
      <c r="C119" s="538" t="s">
        <v>931</v>
      </c>
    </row>
    <row r="120" spans="1:3" ht="24">
      <c r="A120" s="541">
        <v>9.01</v>
      </c>
      <c r="B120" s="513" t="s">
        <v>518</v>
      </c>
      <c r="C120" s="514" t="s">
        <v>683</v>
      </c>
    </row>
    <row r="121" spans="1:3" ht="36">
      <c r="A121" s="541">
        <v>9.02</v>
      </c>
      <c r="B121" s="513" t="s">
        <v>519</v>
      </c>
      <c r="C121" s="514" t="s">
        <v>686</v>
      </c>
    </row>
    <row r="122" spans="1:3">
      <c r="A122" s="541">
        <v>9.0299999999999994</v>
      </c>
      <c r="B122" s="514" t="s">
        <v>868</v>
      </c>
      <c r="C122" s="514" t="s">
        <v>609</v>
      </c>
    </row>
    <row r="123" spans="1:3">
      <c r="A123" s="541">
        <v>9.0399999999999991</v>
      </c>
      <c r="B123" s="513" t="s">
        <v>520</v>
      </c>
      <c r="C123" s="514" t="s">
        <v>610</v>
      </c>
    </row>
    <row r="124" spans="1:3">
      <c r="A124" s="541">
        <v>9.0500000000000007</v>
      </c>
      <c r="B124" s="513" t="s">
        <v>521</v>
      </c>
      <c r="C124" s="514" t="s">
        <v>611</v>
      </c>
    </row>
    <row r="125" spans="1:3" ht="24">
      <c r="A125" s="541">
        <v>9.06</v>
      </c>
      <c r="B125" s="513" t="s">
        <v>522</v>
      </c>
      <c r="C125" s="514" t="s">
        <v>612</v>
      </c>
    </row>
    <row r="126" spans="1:3">
      <c r="A126" s="541">
        <v>9.07</v>
      </c>
      <c r="B126" s="543" t="s">
        <v>523</v>
      </c>
      <c r="C126" s="514" t="s">
        <v>613</v>
      </c>
    </row>
    <row r="127" spans="1:3" ht="24">
      <c r="A127" s="541">
        <v>9.08</v>
      </c>
      <c r="B127" s="513" t="s">
        <v>524</v>
      </c>
      <c r="C127" s="514" t="s">
        <v>614</v>
      </c>
    </row>
    <row r="128" spans="1:3" ht="24">
      <c r="A128" s="541">
        <v>9.09</v>
      </c>
      <c r="B128" s="513" t="s">
        <v>525</v>
      </c>
      <c r="C128" s="514" t="s">
        <v>615</v>
      </c>
    </row>
    <row r="129" spans="1:3">
      <c r="A129" s="542">
        <v>9.1</v>
      </c>
      <c r="B129" s="513" t="s">
        <v>526</v>
      </c>
      <c r="C129" s="514" t="s">
        <v>616</v>
      </c>
    </row>
    <row r="130" spans="1:3">
      <c r="A130" s="541">
        <v>9.11</v>
      </c>
      <c r="B130" s="513" t="s">
        <v>527</v>
      </c>
      <c r="C130" s="514" t="s">
        <v>617</v>
      </c>
    </row>
    <row r="131" spans="1:3">
      <c r="A131" s="541">
        <v>9.1199999999999992</v>
      </c>
      <c r="B131" s="513" t="s">
        <v>528</v>
      </c>
      <c r="C131" s="514" t="s">
        <v>618</v>
      </c>
    </row>
    <row r="132" spans="1:3">
      <c r="A132" s="541">
        <v>9.1300000000000008</v>
      </c>
      <c r="B132" s="513" t="s">
        <v>529</v>
      </c>
      <c r="C132" s="514" t="s">
        <v>619</v>
      </c>
    </row>
    <row r="133" spans="1:3">
      <c r="A133" s="541">
        <v>9.14</v>
      </c>
      <c r="B133" s="513" t="s">
        <v>530</v>
      </c>
      <c r="C133" s="514" t="s">
        <v>620</v>
      </c>
    </row>
    <row r="134" spans="1:3">
      <c r="A134" s="541">
        <v>9.15</v>
      </c>
      <c r="B134" s="513" t="s">
        <v>531</v>
      </c>
      <c r="C134" s="514" t="s">
        <v>621</v>
      </c>
    </row>
    <row r="135" spans="1:3">
      <c r="A135" s="541">
        <v>9.16</v>
      </c>
      <c r="B135" s="513" t="s">
        <v>532</v>
      </c>
      <c r="C135" s="514" t="s">
        <v>622</v>
      </c>
    </row>
    <row r="136" spans="1:3">
      <c r="A136" s="541">
        <v>9.17</v>
      </c>
      <c r="B136" s="514" t="s">
        <v>533</v>
      </c>
      <c r="C136" s="514" t="s">
        <v>623</v>
      </c>
    </row>
    <row r="137" spans="1:3" ht="24">
      <c r="A137" s="541">
        <v>9.18</v>
      </c>
      <c r="B137" s="513" t="s">
        <v>534</v>
      </c>
      <c r="C137" s="514" t="s">
        <v>624</v>
      </c>
    </row>
    <row r="138" spans="1:3">
      <c r="A138" s="541">
        <v>9.19</v>
      </c>
      <c r="B138" s="513" t="s">
        <v>535</v>
      </c>
      <c r="C138" s="514" t="s">
        <v>625</v>
      </c>
    </row>
    <row r="139" spans="1:3">
      <c r="A139" s="542">
        <v>9.1999999999999993</v>
      </c>
      <c r="B139" s="513" t="s">
        <v>536</v>
      </c>
      <c r="C139" s="514" t="s">
        <v>626</v>
      </c>
    </row>
    <row r="140" spans="1:3">
      <c r="A140" s="541">
        <v>9.2100000000000009</v>
      </c>
      <c r="B140" s="513" t="s">
        <v>537</v>
      </c>
      <c r="C140" s="514" t="s">
        <v>627</v>
      </c>
    </row>
    <row r="141" spans="1:3">
      <c r="A141" s="541">
        <v>9.2200000000000006</v>
      </c>
      <c r="B141" s="513" t="s">
        <v>538</v>
      </c>
      <c r="C141" s="514" t="s">
        <v>628</v>
      </c>
    </row>
    <row r="142" spans="1:3" ht="24">
      <c r="A142" s="541">
        <v>9.23</v>
      </c>
      <c r="B142" s="513" t="s">
        <v>539</v>
      </c>
      <c r="C142" s="514" t="s">
        <v>629</v>
      </c>
    </row>
    <row r="143" spans="1:3" ht="24">
      <c r="A143" s="541">
        <v>9.24</v>
      </c>
      <c r="B143" s="513" t="s">
        <v>540</v>
      </c>
      <c r="C143" s="514" t="s">
        <v>630</v>
      </c>
    </row>
    <row r="144" spans="1:3">
      <c r="A144" s="541">
        <v>9.2500000000000107</v>
      </c>
      <c r="B144" s="513" t="s">
        <v>541</v>
      </c>
      <c r="C144" s="514" t="s">
        <v>631</v>
      </c>
    </row>
    <row r="145" spans="1:3" ht="24">
      <c r="A145" s="541">
        <v>9.2600000000000193</v>
      </c>
      <c r="B145" s="513" t="s">
        <v>632</v>
      </c>
      <c r="C145" s="540" t="s">
        <v>633</v>
      </c>
    </row>
    <row r="146" spans="1:3" s="348" customFormat="1" ht="24">
      <c r="A146" s="541">
        <v>9.2700000000000298</v>
      </c>
      <c r="B146" s="513" t="s">
        <v>99</v>
      </c>
      <c r="C146" s="540" t="s">
        <v>684</v>
      </c>
    </row>
    <row r="147" spans="1:3" s="348" customFormat="1">
      <c r="A147" s="519"/>
      <c r="B147" s="711" t="s">
        <v>635</v>
      </c>
      <c r="C147" s="712"/>
    </row>
    <row r="148" spans="1:3" s="348" customFormat="1">
      <c r="A148" s="518">
        <v>1</v>
      </c>
      <c r="B148" s="713" t="s">
        <v>930</v>
      </c>
      <c r="C148" s="714"/>
    </row>
    <row r="149" spans="1:3" s="348" customFormat="1">
      <c r="A149" s="518">
        <v>2</v>
      </c>
      <c r="B149" s="713" t="s">
        <v>685</v>
      </c>
      <c r="C149" s="714"/>
    </row>
    <row r="150" spans="1:3" s="348" customFormat="1">
      <c r="A150" s="518">
        <v>3</v>
      </c>
      <c r="B150" s="713" t="s">
        <v>682</v>
      </c>
      <c r="C150" s="714"/>
    </row>
    <row r="151" spans="1:3" s="348" customFormat="1">
      <c r="A151" s="519"/>
      <c r="B151" s="711" t="s">
        <v>636</v>
      </c>
      <c r="C151" s="712"/>
    </row>
    <row r="152" spans="1:3" s="348" customFormat="1">
      <c r="A152" s="518">
        <v>1</v>
      </c>
      <c r="B152" s="717" t="s">
        <v>929</v>
      </c>
      <c r="C152" s="718"/>
    </row>
    <row r="153" spans="1:3" s="348" customFormat="1">
      <c r="A153" s="518">
        <v>2</v>
      </c>
      <c r="B153" s="513" t="s">
        <v>866</v>
      </c>
      <c r="C153" s="538" t="s">
        <v>951</v>
      </c>
    </row>
    <row r="154" spans="1:3" ht="24">
      <c r="A154" s="518">
        <v>3</v>
      </c>
      <c r="B154" s="513" t="s">
        <v>865</v>
      </c>
      <c r="C154" s="538" t="s">
        <v>928</v>
      </c>
    </row>
    <row r="155" spans="1:3">
      <c r="A155" s="518">
        <v>4</v>
      </c>
      <c r="B155" s="513" t="s">
        <v>511</v>
      </c>
      <c r="C155" s="513" t="s">
        <v>952</v>
      </c>
    </row>
    <row r="156" spans="1:3" ht="24.9" customHeight="1">
      <c r="A156" s="519"/>
      <c r="B156" s="711" t="s">
        <v>637</v>
      </c>
      <c r="C156" s="712"/>
    </row>
    <row r="157" spans="1:3" ht="36">
      <c r="A157" s="518"/>
      <c r="B157" s="513" t="s">
        <v>917</v>
      </c>
      <c r="C157" s="520" t="s">
        <v>953</v>
      </c>
    </row>
    <row r="158" spans="1:3">
      <c r="A158" s="519"/>
      <c r="B158" s="711" t="s">
        <v>638</v>
      </c>
      <c r="C158" s="712"/>
    </row>
    <row r="159" spans="1:3" ht="39" customHeight="1">
      <c r="A159" s="519"/>
      <c r="B159" s="713" t="s">
        <v>927</v>
      </c>
      <c r="C159" s="714"/>
    </row>
    <row r="160" spans="1:3">
      <c r="A160" s="519" t="s">
        <v>639</v>
      </c>
      <c r="B160" s="539" t="s">
        <v>549</v>
      </c>
      <c r="C160" s="531" t="s">
        <v>640</v>
      </c>
    </row>
    <row r="161" spans="1:3">
      <c r="A161" s="519" t="s">
        <v>369</v>
      </c>
      <c r="B161" s="536" t="s">
        <v>550</v>
      </c>
      <c r="C161" s="538" t="s">
        <v>926</v>
      </c>
    </row>
    <row r="162" spans="1:3" ht="24">
      <c r="A162" s="519" t="s">
        <v>376</v>
      </c>
      <c r="B162" s="531" t="s">
        <v>551</v>
      </c>
      <c r="C162" s="538" t="s">
        <v>641</v>
      </c>
    </row>
    <row r="163" spans="1:3">
      <c r="A163" s="519" t="s">
        <v>642</v>
      </c>
      <c r="B163" s="536" t="s">
        <v>552</v>
      </c>
      <c r="C163" s="537" t="s">
        <v>643</v>
      </c>
    </row>
    <row r="164" spans="1:3" ht="24">
      <c r="A164" s="519" t="s">
        <v>644</v>
      </c>
      <c r="B164" s="536" t="s">
        <v>881</v>
      </c>
      <c r="C164" s="530" t="s">
        <v>925</v>
      </c>
    </row>
    <row r="165" spans="1:3" ht="24">
      <c r="A165" s="519" t="s">
        <v>377</v>
      </c>
      <c r="B165" s="536" t="s">
        <v>553</v>
      </c>
      <c r="C165" s="530" t="s">
        <v>646</v>
      </c>
    </row>
    <row r="166" spans="1:3" ht="24">
      <c r="A166" s="519" t="s">
        <v>645</v>
      </c>
      <c r="B166" s="534" t="s">
        <v>556</v>
      </c>
      <c r="C166" s="535" t="s">
        <v>653</v>
      </c>
    </row>
    <row r="167" spans="1:3" ht="24">
      <c r="A167" s="519" t="s">
        <v>647</v>
      </c>
      <c r="B167" s="534" t="s">
        <v>554</v>
      </c>
      <c r="C167" s="530" t="s">
        <v>649</v>
      </c>
    </row>
    <row r="168" spans="1:3" ht="26.4" customHeight="1">
      <c r="A168" s="519" t="s">
        <v>648</v>
      </c>
      <c r="B168" s="534" t="s">
        <v>555</v>
      </c>
      <c r="C168" s="535" t="s">
        <v>651</v>
      </c>
    </row>
    <row r="169" spans="1:3">
      <c r="A169" s="519" t="s">
        <v>650</v>
      </c>
      <c r="B169" s="514" t="s">
        <v>557</v>
      </c>
      <c r="C169" s="535" t="s">
        <v>655</v>
      </c>
    </row>
    <row r="170" spans="1:3" ht="24">
      <c r="A170" s="519" t="s">
        <v>652</v>
      </c>
      <c r="B170" s="534" t="s">
        <v>558</v>
      </c>
      <c r="C170" s="533" t="s">
        <v>656</v>
      </c>
    </row>
    <row r="171" spans="1:3">
      <c r="A171" s="519" t="s">
        <v>654</v>
      </c>
      <c r="B171" s="532" t="s">
        <v>559</v>
      </c>
      <c r="C171" s="531" t="s">
        <v>657</v>
      </c>
    </row>
    <row r="172" spans="1:3" ht="24">
      <c r="A172" s="519"/>
      <c r="B172" s="530" t="s">
        <v>924</v>
      </c>
      <c r="C172" s="514" t="s">
        <v>658</v>
      </c>
    </row>
    <row r="173" spans="1:3" ht="24">
      <c r="A173" s="519"/>
      <c r="B173" s="530" t="s">
        <v>923</v>
      </c>
      <c r="C173" s="514" t="s">
        <v>659</v>
      </c>
    </row>
    <row r="174" spans="1:3" ht="24">
      <c r="A174" s="519"/>
      <c r="B174" s="530" t="s">
        <v>922</v>
      </c>
      <c r="C174" s="514" t="s">
        <v>660</v>
      </c>
    </row>
    <row r="175" spans="1:3">
      <c r="A175" s="519"/>
      <c r="B175" s="711" t="s">
        <v>661</v>
      </c>
      <c r="C175" s="712"/>
    </row>
    <row r="176" spans="1:3">
      <c r="A176" s="519"/>
      <c r="B176" s="713" t="s">
        <v>921</v>
      </c>
      <c r="C176" s="714"/>
    </row>
    <row r="177" spans="1:3">
      <c r="A177" s="518">
        <v>1</v>
      </c>
      <c r="B177" s="514" t="s">
        <v>563</v>
      </c>
      <c r="C177" s="514" t="s">
        <v>563</v>
      </c>
    </row>
    <row r="178" spans="1:3" ht="24">
      <c r="A178" s="518">
        <v>2</v>
      </c>
      <c r="B178" s="514" t="s">
        <v>662</v>
      </c>
      <c r="C178" s="514" t="s">
        <v>663</v>
      </c>
    </row>
    <row r="179" spans="1:3">
      <c r="A179" s="518">
        <v>3</v>
      </c>
      <c r="B179" s="514" t="s">
        <v>565</v>
      </c>
      <c r="C179" s="514" t="s">
        <v>664</v>
      </c>
    </row>
    <row r="180" spans="1:3" ht="24">
      <c r="A180" s="518">
        <v>4</v>
      </c>
      <c r="B180" s="514" t="s">
        <v>566</v>
      </c>
      <c r="C180" s="514" t="s">
        <v>665</v>
      </c>
    </row>
    <row r="181" spans="1:3" ht="24">
      <c r="A181" s="518">
        <v>5</v>
      </c>
      <c r="B181" s="514" t="s">
        <v>567</v>
      </c>
      <c r="C181" s="514" t="s">
        <v>687</v>
      </c>
    </row>
    <row r="182" spans="1:3" ht="48">
      <c r="A182" s="518">
        <v>6</v>
      </c>
      <c r="B182" s="514" t="s">
        <v>568</v>
      </c>
      <c r="C182" s="514" t="s">
        <v>666</v>
      </c>
    </row>
    <row r="183" spans="1:3">
      <c r="A183" s="519"/>
      <c r="B183" s="711" t="s">
        <v>667</v>
      </c>
      <c r="C183" s="712"/>
    </row>
    <row r="184" spans="1:3">
      <c r="A184" s="519"/>
      <c r="B184" s="720" t="s">
        <v>920</v>
      </c>
      <c r="C184" s="717"/>
    </row>
    <row r="185" spans="1:3" ht="24">
      <c r="A185" s="519">
        <v>1.1000000000000001</v>
      </c>
      <c r="B185" s="529" t="s">
        <v>573</v>
      </c>
      <c r="C185" s="514" t="s">
        <v>668</v>
      </c>
    </row>
    <row r="186" spans="1:3" ht="50.1" customHeight="1">
      <c r="A186" s="519" t="s">
        <v>157</v>
      </c>
      <c r="B186" s="515" t="s">
        <v>574</v>
      </c>
      <c r="C186" s="514" t="s">
        <v>669</v>
      </c>
    </row>
    <row r="187" spans="1:3">
      <c r="A187" s="519" t="s">
        <v>575</v>
      </c>
      <c r="B187" s="528" t="s">
        <v>576</v>
      </c>
      <c r="C187" s="721" t="s">
        <v>919</v>
      </c>
    </row>
    <row r="188" spans="1:3">
      <c r="A188" s="519" t="s">
        <v>577</v>
      </c>
      <c r="B188" s="528" t="s">
        <v>578</v>
      </c>
      <c r="C188" s="721"/>
    </row>
    <row r="189" spans="1:3">
      <c r="A189" s="519" t="s">
        <v>579</v>
      </c>
      <c r="B189" s="528" t="s">
        <v>580</v>
      </c>
      <c r="C189" s="721"/>
    </row>
    <row r="190" spans="1:3">
      <c r="A190" s="519" t="s">
        <v>581</v>
      </c>
      <c r="B190" s="528" t="s">
        <v>582</v>
      </c>
      <c r="C190" s="721"/>
    </row>
    <row r="191" spans="1:3" ht="25.5" customHeight="1">
      <c r="A191" s="519">
        <v>1.2</v>
      </c>
      <c r="B191" s="527" t="s">
        <v>895</v>
      </c>
      <c r="C191" s="513" t="s">
        <v>954</v>
      </c>
    </row>
    <row r="192" spans="1:3" ht="24">
      <c r="A192" s="519" t="s">
        <v>584</v>
      </c>
      <c r="B192" s="522" t="s">
        <v>585</v>
      </c>
      <c r="C192" s="525" t="s">
        <v>670</v>
      </c>
    </row>
    <row r="193" spans="1:4" ht="24">
      <c r="A193" s="519" t="s">
        <v>586</v>
      </c>
      <c r="B193" s="526" t="s">
        <v>587</v>
      </c>
      <c r="C193" s="525" t="s">
        <v>671</v>
      </c>
    </row>
    <row r="194" spans="1:4" ht="26.1" customHeight="1">
      <c r="A194" s="519" t="s">
        <v>588</v>
      </c>
      <c r="B194" s="524" t="s">
        <v>589</v>
      </c>
      <c r="C194" s="513" t="s">
        <v>672</v>
      </c>
    </row>
    <row r="195" spans="1:4" ht="24">
      <c r="A195" s="519" t="s">
        <v>590</v>
      </c>
      <c r="B195" s="523" t="s">
        <v>591</v>
      </c>
      <c r="C195" s="513" t="s">
        <v>673</v>
      </c>
      <c r="D195" s="349"/>
    </row>
    <row r="196" spans="1:4" ht="12.6">
      <c r="A196" s="519">
        <v>1.4</v>
      </c>
      <c r="B196" s="522" t="s">
        <v>680</v>
      </c>
      <c r="C196" s="521" t="s">
        <v>674</v>
      </c>
      <c r="D196" s="350"/>
    </row>
    <row r="197" spans="1:4" ht="12.6">
      <c r="A197" s="519">
        <v>1.5</v>
      </c>
      <c r="B197" s="522" t="s">
        <v>681</v>
      </c>
      <c r="C197" s="521" t="s">
        <v>674</v>
      </c>
      <c r="D197" s="351"/>
    </row>
    <row r="198" spans="1:4" ht="12.6">
      <c r="A198" s="519"/>
      <c r="B198" s="722" t="s">
        <v>675</v>
      </c>
      <c r="C198" s="722"/>
      <c r="D198" s="351"/>
    </row>
    <row r="199" spans="1:4" ht="12.6">
      <c r="A199" s="519"/>
      <c r="B199" s="720" t="s">
        <v>918</v>
      </c>
      <c r="C199" s="720"/>
      <c r="D199" s="351"/>
    </row>
    <row r="200" spans="1:4" ht="12.6">
      <c r="A200" s="518"/>
      <c r="B200" s="513" t="s">
        <v>917</v>
      </c>
      <c r="C200" s="520" t="s">
        <v>951</v>
      </c>
      <c r="D200" s="351"/>
    </row>
    <row r="201" spans="1:4" ht="12.6">
      <c r="A201" s="519"/>
      <c r="B201" s="722" t="s">
        <v>676</v>
      </c>
      <c r="C201" s="722"/>
      <c r="D201" s="352"/>
    </row>
    <row r="202" spans="1:4" ht="12.6">
      <c r="A202" s="518"/>
      <c r="B202" s="720" t="s">
        <v>916</v>
      </c>
      <c r="C202" s="720"/>
      <c r="D202" s="353"/>
    </row>
    <row r="203" spans="1:4" ht="12.6">
      <c r="B203" s="722" t="s">
        <v>714</v>
      </c>
      <c r="C203" s="722"/>
      <c r="D203" s="354"/>
    </row>
    <row r="204" spans="1:4" ht="24">
      <c r="A204" s="515">
        <v>1</v>
      </c>
      <c r="B204" s="513" t="s">
        <v>690</v>
      </c>
      <c r="C204" s="513" t="s">
        <v>702</v>
      </c>
      <c r="D204" s="353"/>
    </row>
    <row r="205" spans="1:4" ht="18" customHeight="1">
      <c r="A205" s="515">
        <v>2</v>
      </c>
      <c r="B205" s="513" t="s">
        <v>691</v>
      </c>
      <c r="C205" s="513" t="s">
        <v>703</v>
      </c>
      <c r="D205" s="354"/>
    </row>
    <row r="206" spans="1:4" ht="24">
      <c r="A206" s="515">
        <v>3</v>
      </c>
      <c r="B206" s="513" t="s">
        <v>692</v>
      </c>
      <c r="C206" s="513" t="s">
        <v>704</v>
      </c>
      <c r="D206" s="355"/>
    </row>
    <row r="207" spans="1:4" ht="12.6">
      <c r="A207" s="515">
        <v>4</v>
      </c>
      <c r="B207" s="513" t="s">
        <v>693</v>
      </c>
      <c r="C207" s="513" t="s">
        <v>705</v>
      </c>
      <c r="D207" s="355"/>
    </row>
    <row r="208" spans="1:4" ht="24">
      <c r="A208" s="515">
        <v>5</v>
      </c>
      <c r="B208" s="513" t="s">
        <v>694</v>
      </c>
      <c r="C208" s="513" t="s">
        <v>706</v>
      </c>
    </row>
    <row r="209" spans="1:3" ht="24.6" customHeight="1">
      <c r="A209" s="515">
        <v>6</v>
      </c>
      <c r="B209" s="513" t="s">
        <v>695</v>
      </c>
      <c r="C209" s="513" t="s">
        <v>707</v>
      </c>
    </row>
    <row r="210" spans="1:3" ht="24">
      <c r="A210" s="515">
        <v>7</v>
      </c>
      <c r="B210" s="513" t="s">
        <v>696</v>
      </c>
      <c r="C210" s="513" t="s">
        <v>708</v>
      </c>
    </row>
    <row r="211" spans="1:3">
      <c r="A211" s="515">
        <v>7.1</v>
      </c>
      <c r="B211" s="517" t="s">
        <v>697</v>
      </c>
      <c r="C211" s="513" t="s">
        <v>709</v>
      </c>
    </row>
    <row r="212" spans="1:3">
      <c r="A212" s="515">
        <v>7.2</v>
      </c>
      <c r="B212" s="517" t="s">
        <v>698</v>
      </c>
      <c r="C212" s="513" t="s">
        <v>710</v>
      </c>
    </row>
    <row r="213" spans="1:3">
      <c r="A213" s="515">
        <v>7.3</v>
      </c>
      <c r="B213" s="516" t="s">
        <v>699</v>
      </c>
      <c r="C213" s="513" t="s">
        <v>711</v>
      </c>
    </row>
    <row r="214" spans="1:3" ht="39.6" customHeight="1">
      <c r="A214" s="515">
        <v>8</v>
      </c>
      <c r="B214" s="513" t="s">
        <v>700</v>
      </c>
      <c r="C214" s="513" t="s">
        <v>712</v>
      </c>
    </row>
    <row r="215" spans="1:3">
      <c r="A215" s="515">
        <v>9</v>
      </c>
      <c r="B215" s="513" t="s">
        <v>701</v>
      </c>
      <c r="C215" s="513" t="s">
        <v>713</v>
      </c>
    </row>
    <row r="216" spans="1:3" ht="24">
      <c r="A216" s="553">
        <v>10.1</v>
      </c>
      <c r="B216" s="554" t="s">
        <v>721</v>
      </c>
      <c r="C216" s="546" t="s">
        <v>722</v>
      </c>
    </row>
    <row r="217" spans="1:3">
      <c r="A217" s="723"/>
      <c r="B217" s="555" t="s">
        <v>908</v>
      </c>
      <c r="C217" s="513" t="s">
        <v>915</v>
      </c>
    </row>
    <row r="218" spans="1:3">
      <c r="A218" s="723"/>
      <c r="B218" s="514" t="s">
        <v>572</v>
      </c>
      <c r="C218" s="513" t="s">
        <v>914</v>
      </c>
    </row>
    <row r="219" spans="1:3">
      <c r="A219" s="723"/>
      <c r="B219" s="514" t="s">
        <v>907</v>
      </c>
      <c r="C219" s="513" t="s">
        <v>955</v>
      </c>
    </row>
    <row r="220" spans="1:3">
      <c r="A220" s="723"/>
      <c r="B220" s="514" t="s">
        <v>715</v>
      </c>
      <c r="C220" s="513" t="s">
        <v>913</v>
      </c>
    </row>
    <row r="221" spans="1:3" ht="24">
      <c r="A221" s="723"/>
      <c r="B221" s="514" t="s">
        <v>719</v>
      </c>
      <c r="C221" s="514" t="s">
        <v>912</v>
      </c>
    </row>
    <row r="222" spans="1:3" ht="36">
      <c r="A222" s="723"/>
      <c r="B222" s="514" t="s">
        <v>718</v>
      </c>
      <c r="C222" s="513" t="s">
        <v>911</v>
      </c>
    </row>
    <row r="223" spans="1:3">
      <c r="A223" s="723"/>
      <c r="B223" s="514" t="s">
        <v>956</v>
      </c>
      <c r="C223" s="513" t="s">
        <v>910</v>
      </c>
    </row>
    <row r="224" spans="1:3" ht="24">
      <c r="A224" s="723"/>
      <c r="B224" s="514" t="s">
        <v>957</v>
      </c>
      <c r="C224" s="513" t="s">
        <v>909</v>
      </c>
    </row>
    <row r="225" spans="1:3" ht="12.6">
      <c r="A225" s="547"/>
      <c r="B225" s="548"/>
      <c r="C225" s="549"/>
    </row>
    <row r="226" spans="1:3" ht="12.6">
      <c r="A226" s="547"/>
      <c r="B226" s="549"/>
      <c r="C226" s="549"/>
    </row>
    <row r="227" spans="1:3" ht="12.6">
      <c r="A227" s="547"/>
      <c r="B227" s="549"/>
      <c r="C227" s="549"/>
    </row>
    <row r="228" spans="1:3" ht="12.6">
      <c r="A228" s="547"/>
      <c r="B228" s="550"/>
      <c r="C228" s="549"/>
    </row>
    <row r="229" spans="1:3">
      <c r="A229" s="719"/>
      <c r="B229" s="551"/>
      <c r="C229" s="549"/>
    </row>
    <row r="230" spans="1:3">
      <c r="A230" s="719"/>
      <c r="B230" s="551"/>
      <c r="C230" s="549"/>
    </row>
    <row r="231" spans="1:3">
      <c r="A231" s="719"/>
      <c r="B231" s="551"/>
      <c r="C231" s="549"/>
    </row>
    <row r="232" spans="1:3">
      <c r="A232" s="719"/>
      <c r="B232" s="551"/>
      <c r="C232" s="552"/>
    </row>
    <row r="233" spans="1:3" ht="40.5" customHeight="1">
      <c r="A233" s="719"/>
      <c r="B233" s="551"/>
      <c r="C233" s="549"/>
    </row>
    <row r="234" spans="1:3" ht="24" customHeight="1">
      <c r="A234" s="719"/>
      <c r="B234" s="551"/>
      <c r="C234" s="549"/>
    </row>
    <row r="235" spans="1:3">
      <c r="A235" s="719"/>
      <c r="B235" s="551"/>
      <c r="C235" s="549"/>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70" zoomScaleNormal="70" workbookViewId="0"/>
  </sheetViews>
  <sheetFormatPr defaultRowHeight="14.4"/>
  <cols>
    <col min="2" max="2" width="66.5546875" customWidth="1"/>
    <col min="3" max="8" width="17.88671875" customWidth="1"/>
  </cols>
  <sheetData>
    <row r="1" spans="1:8">
      <c r="A1" s="13" t="s">
        <v>108</v>
      </c>
      <c r="B1" s="274" t="str">
        <f>Info!C2</f>
        <v>ს.ს ტერა ბანკი</v>
      </c>
      <c r="C1" s="12"/>
      <c r="D1" s="1"/>
      <c r="E1" s="1"/>
      <c r="F1" s="1"/>
      <c r="G1" s="1"/>
    </row>
    <row r="2" spans="1:8">
      <c r="A2" s="13" t="s">
        <v>109</v>
      </c>
      <c r="B2" s="298">
        <f>'1. key ratios'!B2</f>
        <v>45016</v>
      </c>
      <c r="C2" s="12"/>
      <c r="D2" s="1"/>
      <c r="E2" s="1"/>
      <c r="F2" s="1"/>
      <c r="G2" s="1"/>
    </row>
    <row r="3" spans="1:8">
      <c r="A3" s="13"/>
      <c r="B3" s="12"/>
      <c r="C3" s="12"/>
      <c r="D3" s="1"/>
      <c r="E3" s="1"/>
      <c r="F3" s="1"/>
      <c r="G3" s="1"/>
    </row>
    <row r="4" spans="1:8">
      <c r="A4" s="614" t="s">
        <v>25</v>
      </c>
      <c r="B4" s="612" t="s">
        <v>166</v>
      </c>
      <c r="C4" s="607" t="s">
        <v>114</v>
      </c>
      <c r="D4" s="607"/>
      <c r="E4" s="607"/>
      <c r="F4" s="607" t="s">
        <v>115</v>
      </c>
      <c r="G4" s="607"/>
      <c r="H4" s="608"/>
    </row>
    <row r="5" spans="1:8" ht="15.6" customHeight="1">
      <c r="A5" s="615"/>
      <c r="B5" s="613"/>
      <c r="C5" s="385" t="s">
        <v>26</v>
      </c>
      <c r="D5" s="385" t="s">
        <v>88</v>
      </c>
      <c r="E5" s="385" t="s">
        <v>66</v>
      </c>
      <c r="F5" s="385" t="s">
        <v>26</v>
      </c>
      <c r="G5" s="385" t="s">
        <v>88</v>
      </c>
      <c r="H5" s="385" t="s">
        <v>66</v>
      </c>
    </row>
    <row r="6" spans="1:8">
      <c r="A6" s="412">
        <v>1</v>
      </c>
      <c r="B6" s="386" t="s">
        <v>776</v>
      </c>
      <c r="C6" s="373">
        <v>26811064.084640726</v>
      </c>
      <c r="D6" s="373">
        <v>10645513.174996875</v>
      </c>
      <c r="E6" s="373">
        <v>37456577.259637602</v>
      </c>
      <c r="F6" s="373">
        <v>21136557.925751831</v>
      </c>
      <c r="G6" s="373">
        <v>7881141.1042481642</v>
      </c>
      <c r="H6" s="373">
        <v>29017699.029999994</v>
      </c>
    </row>
    <row r="7" spans="1:8">
      <c r="A7" s="412">
        <v>1.1000000000000001</v>
      </c>
      <c r="B7" s="387" t="s">
        <v>730</v>
      </c>
      <c r="C7" s="373">
        <v>0</v>
      </c>
      <c r="D7" s="373">
        <v>0</v>
      </c>
      <c r="E7" s="373">
        <v>0</v>
      </c>
      <c r="F7" s="373">
        <v>0</v>
      </c>
      <c r="G7" s="373">
        <v>0</v>
      </c>
      <c r="H7" s="373">
        <v>0</v>
      </c>
    </row>
    <row r="8" spans="1:8" ht="20.399999999999999">
      <c r="A8" s="412">
        <v>1.2</v>
      </c>
      <c r="B8" s="387" t="s">
        <v>777</v>
      </c>
      <c r="C8" s="373">
        <v>0</v>
      </c>
      <c r="D8" s="373">
        <v>0</v>
      </c>
      <c r="E8" s="373">
        <v>0</v>
      </c>
      <c r="F8" s="373">
        <v>0</v>
      </c>
      <c r="G8" s="373">
        <v>0</v>
      </c>
      <c r="H8" s="373">
        <v>0</v>
      </c>
    </row>
    <row r="9" spans="1:8" ht="21.6" customHeight="1">
      <c r="A9" s="412">
        <v>1.3</v>
      </c>
      <c r="B9" s="377" t="s">
        <v>778</v>
      </c>
      <c r="C9" s="373">
        <v>0</v>
      </c>
      <c r="D9" s="373">
        <v>0</v>
      </c>
      <c r="E9" s="373">
        <v>0</v>
      </c>
      <c r="F9" s="373">
        <v>0</v>
      </c>
      <c r="G9" s="373">
        <v>0</v>
      </c>
      <c r="H9" s="373">
        <v>0</v>
      </c>
    </row>
    <row r="10" spans="1:8" ht="20.399999999999999">
      <c r="A10" s="412">
        <v>1.4</v>
      </c>
      <c r="B10" s="377" t="s">
        <v>734</v>
      </c>
      <c r="C10" s="373">
        <v>0</v>
      </c>
      <c r="D10" s="373">
        <v>0</v>
      </c>
      <c r="E10" s="373">
        <v>0</v>
      </c>
      <c r="F10" s="373">
        <v>0</v>
      </c>
      <c r="G10" s="373">
        <v>0</v>
      </c>
      <c r="H10" s="373">
        <v>0</v>
      </c>
    </row>
    <row r="11" spans="1:8">
      <c r="A11" s="412">
        <v>1.5</v>
      </c>
      <c r="B11" s="377" t="s">
        <v>737</v>
      </c>
      <c r="C11" s="373">
        <v>26811064.084640726</v>
      </c>
      <c r="D11" s="373">
        <v>10645513.174996875</v>
      </c>
      <c r="E11" s="373">
        <v>37456577.259637602</v>
      </c>
      <c r="F11" s="373">
        <v>21837986.332372893</v>
      </c>
      <c r="G11" s="373">
        <v>7881141.1042481642</v>
      </c>
      <c r="H11" s="373">
        <v>29719127.436621055</v>
      </c>
    </row>
    <row r="12" spans="1:8">
      <c r="A12" s="412">
        <v>1.6</v>
      </c>
      <c r="B12" s="378" t="s">
        <v>99</v>
      </c>
      <c r="C12" s="373">
        <v>0</v>
      </c>
      <c r="D12" s="373">
        <v>0</v>
      </c>
      <c r="E12" s="373">
        <v>0</v>
      </c>
      <c r="F12" s="373">
        <v>-701428.40662106127</v>
      </c>
      <c r="G12" s="373">
        <v>0</v>
      </c>
      <c r="H12" s="373">
        <v>-701428.40662106127</v>
      </c>
    </row>
    <row r="13" spans="1:8">
      <c r="A13" s="412">
        <v>2</v>
      </c>
      <c r="B13" s="388" t="s">
        <v>779</v>
      </c>
      <c r="C13" s="373">
        <v>-15335359.230000004</v>
      </c>
      <c r="D13" s="373">
        <v>-5057796.58</v>
      </c>
      <c r="E13" s="373">
        <v>-20393155.810000002</v>
      </c>
      <c r="F13" s="373">
        <v>-11506168.070000002</v>
      </c>
      <c r="G13" s="373">
        <v>-4310815.1399999997</v>
      </c>
      <c r="H13" s="373">
        <v>-15816983.210000001</v>
      </c>
    </row>
    <row r="14" spans="1:8">
      <c r="A14" s="412">
        <v>2.1</v>
      </c>
      <c r="B14" s="377" t="s">
        <v>780</v>
      </c>
      <c r="C14" s="373">
        <v>0</v>
      </c>
      <c r="D14" s="373">
        <v>0</v>
      </c>
      <c r="E14" s="373">
        <v>0</v>
      </c>
      <c r="F14" s="373">
        <v>0</v>
      </c>
      <c r="G14" s="373">
        <v>0</v>
      </c>
      <c r="H14" s="373">
        <v>0</v>
      </c>
    </row>
    <row r="15" spans="1:8" ht="24.6" customHeight="1">
      <c r="A15" s="412">
        <v>2.2000000000000002</v>
      </c>
      <c r="B15" s="377" t="s">
        <v>781</v>
      </c>
      <c r="C15" s="373">
        <v>0</v>
      </c>
      <c r="D15" s="373">
        <v>0</v>
      </c>
      <c r="E15" s="373">
        <v>0</v>
      </c>
      <c r="F15" s="373">
        <v>0</v>
      </c>
      <c r="G15" s="373">
        <v>0</v>
      </c>
      <c r="H15" s="373">
        <v>0</v>
      </c>
    </row>
    <row r="16" spans="1:8" ht="20.399999999999999" customHeight="1">
      <c r="A16" s="412">
        <v>2.2999999999999998</v>
      </c>
      <c r="B16" s="377" t="s">
        <v>782</v>
      </c>
      <c r="C16" s="373">
        <v>-15188417.180000003</v>
      </c>
      <c r="D16" s="373">
        <v>-5057796.58</v>
      </c>
      <c r="E16" s="373">
        <v>-20246213.760000005</v>
      </c>
      <c r="F16" s="373">
        <v>-11381141.070000002</v>
      </c>
      <c r="G16" s="373">
        <v>-4310815.1399999997</v>
      </c>
      <c r="H16" s="373">
        <v>-15691956.210000001</v>
      </c>
    </row>
    <row r="17" spans="1:8">
      <c r="A17" s="412">
        <v>2.4</v>
      </c>
      <c r="B17" s="377" t="s">
        <v>783</v>
      </c>
      <c r="C17" s="373">
        <v>-146942.04999999999</v>
      </c>
      <c r="D17" s="373">
        <v>0</v>
      </c>
      <c r="E17" s="373">
        <v>-146942.04999999999</v>
      </c>
      <c r="F17" s="373">
        <v>-125027</v>
      </c>
      <c r="G17" s="373">
        <v>0</v>
      </c>
      <c r="H17" s="373">
        <v>-125027</v>
      </c>
    </row>
    <row r="18" spans="1:8">
      <c r="A18" s="412">
        <v>3</v>
      </c>
      <c r="B18" s="388" t="s">
        <v>784</v>
      </c>
      <c r="C18" s="373">
        <v>0</v>
      </c>
      <c r="D18" s="373">
        <v>0</v>
      </c>
      <c r="E18" s="373">
        <v>0</v>
      </c>
      <c r="F18" s="373">
        <v>0</v>
      </c>
      <c r="G18" s="373">
        <v>0</v>
      </c>
      <c r="H18" s="373">
        <v>0</v>
      </c>
    </row>
    <row r="19" spans="1:8">
      <c r="A19" s="412">
        <v>4</v>
      </c>
      <c r="B19" s="388" t="s">
        <v>785</v>
      </c>
      <c r="C19" s="373">
        <v>1581715.79</v>
      </c>
      <c r="D19" s="373">
        <v>753112.21</v>
      </c>
      <c r="E19" s="373">
        <v>2334828</v>
      </c>
      <c r="F19" s="373">
        <v>1775838</v>
      </c>
      <c r="G19" s="373">
        <v>0</v>
      </c>
      <c r="H19" s="373">
        <v>1775838</v>
      </c>
    </row>
    <row r="20" spans="1:8">
      <c r="A20" s="412">
        <v>5</v>
      </c>
      <c r="B20" s="388" t="s">
        <v>786</v>
      </c>
      <c r="C20" s="373">
        <v>-405534.02999999904</v>
      </c>
      <c r="D20" s="373">
        <v>-463844.9200000001</v>
      </c>
      <c r="E20" s="373">
        <v>-869378.94999999914</v>
      </c>
      <c r="F20" s="373">
        <v>-892122</v>
      </c>
      <c r="G20" s="373">
        <v>0</v>
      </c>
      <c r="H20" s="373">
        <v>-892122</v>
      </c>
    </row>
    <row r="21" spans="1:8" ht="38.4" customHeight="1">
      <c r="A21" s="412">
        <v>6</v>
      </c>
      <c r="B21" s="388" t="s">
        <v>787</v>
      </c>
      <c r="C21" s="373">
        <v>0</v>
      </c>
      <c r="D21" s="373">
        <v>0</v>
      </c>
      <c r="E21" s="373">
        <v>0</v>
      </c>
      <c r="F21" s="373">
        <v>0</v>
      </c>
      <c r="G21" s="373">
        <v>0</v>
      </c>
      <c r="H21" s="373">
        <v>0</v>
      </c>
    </row>
    <row r="22" spans="1:8" ht="27.6" customHeight="1">
      <c r="A22" s="412">
        <v>7</v>
      </c>
      <c r="B22" s="388" t="s">
        <v>788</v>
      </c>
      <c r="C22" s="373">
        <v>0</v>
      </c>
      <c r="D22" s="373">
        <v>0</v>
      </c>
      <c r="E22" s="373">
        <v>0</v>
      </c>
      <c r="F22" s="373">
        <v>0</v>
      </c>
      <c r="G22" s="373">
        <v>0</v>
      </c>
      <c r="H22" s="373">
        <v>0</v>
      </c>
    </row>
    <row r="23" spans="1:8" ht="36.9" customHeight="1">
      <c r="A23" s="412">
        <v>8</v>
      </c>
      <c r="B23" s="389" t="s">
        <v>789</v>
      </c>
      <c r="C23" s="373">
        <v>0</v>
      </c>
      <c r="D23" s="373">
        <v>0</v>
      </c>
      <c r="E23" s="373">
        <v>0</v>
      </c>
      <c r="F23" s="373">
        <v>0</v>
      </c>
      <c r="G23" s="373">
        <v>0</v>
      </c>
      <c r="H23" s="373">
        <v>0</v>
      </c>
    </row>
    <row r="24" spans="1:8" ht="34.5" customHeight="1">
      <c r="A24" s="412">
        <v>9</v>
      </c>
      <c r="B24" s="389" t="s">
        <v>790</v>
      </c>
      <c r="C24" s="373">
        <v>0</v>
      </c>
      <c r="D24" s="373">
        <v>0</v>
      </c>
      <c r="E24" s="373">
        <v>0</v>
      </c>
      <c r="F24" s="373">
        <v>0</v>
      </c>
      <c r="G24" s="373">
        <v>0</v>
      </c>
      <c r="H24" s="373">
        <v>0</v>
      </c>
    </row>
    <row r="25" spans="1:8">
      <c r="A25" s="412">
        <v>10</v>
      </c>
      <c r="B25" s="388" t="s">
        <v>791</v>
      </c>
      <c r="C25" s="373">
        <v>123249.02000000002</v>
      </c>
      <c r="D25" s="373">
        <v>0</v>
      </c>
      <c r="E25" s="373">
        <v>123249.02000000002</v>
      </c>
      <c r="F25" s="373">
        <v>505091.46000000043</v>
      </c>
      <c r="G25" s="373">
        <v>0</v>
      </c>
      <c r="H25" s="373">
        <v>505091.46000000043</v>
      </c>
    </row>
    <row r="26" spans="1:8" ht="27" customHeight="1">
      <c r="A26" s="412">
        <v>11</v>
      </c>
      <c r="B26" s="390" t="s">
        <v>792</v>
      </c>
      <c r="C26" s="373">
        <v>0</v>
      </c>
      <c r="D26" s="373">
        <v>0</v>
      </c>
      <c r="E26" s="373">
        <v>0</v>
      </c>
      <c r="F26" s="373">
        <v>0</v>
      </c>
      <c r="G26" s="373">
        <v>0</v>
      </c>
      <c r="H26" s="373">
        <v>0</v>
      </c>
    </row>
    <row r="27" spans="1:8">
      <c r="A27" s="412">
        <v>12</v>
      </c>
      <c r="B27" s="388" t="s">
        <v>793</v>
      </c>
      <c r="C27" s="373">
        <v>6915.48</v>
      </c>
      <c r="D27" s="373">
        <v>0</v>
      </c>
      <c r="E27" s="373">
        <v>6915.48</v>
      </c>
      <c r="F27" s="373">
        <v>0</v>
      </c>
      <c r="G27" s="373">
        <v>0</v>
      </c>
      <c r="H27" s="373">
        <v>0</v>
      </c>
    </row>
    <row r="28" spans="1:8">
      <c r="A28" s="412">
        <v>13</v>
      </c>
      <c r="B28" s="391" t="s">
        <v>794</v>
      </c>
      <c r="C28" s="373">
        <v>-1892855.620499833</v>
      </c>
      <c r="D28" s="373">
        <v>0</v>
      </c>
      <c r="E28" s="373">
        <v>-1892855.620499833</v>
      </c>
      <c r="F28" s="373">
        <v>-6256083.9380447417</v>
      </c>
      <c r="G28" s="373">
        <v>0</v>
      </c>
      <c r="H28" s="373">
        <v>-6256083.9380447417</v>
      </c>
    </row>
    <row r="29" spans="1:8">
      <c r="A29" s="412">
        <v>14</v>
      </c>
      <c r="B29" s="392" t="s">
        <v>795</v>
      </c>
      <c r="C29" s="373">
        <v>-7259366.0700000003</v>
      </c>
      <c r="D29" s="373">
        <v>-33198.300000000003</v>
      </c>
      <c r="E29" s="373">
        <v>-7292564.3700000001</v>
      </c>
      <c r="F29" s="373">
        <v>-1434134.4300000002</v>
      </c>
      <c r="G29" s="373">
        <v>0</v>
      </c>
      <c r="H29" s="373">
        <v>-1434134.4300000002</v>
      </c>
    </row>
    <row r="30" spans="1:8">
      <c r="A30" s="412">
        <v>14.1</v>
      </c>
      <c r="B30" s="368" t="s">
        <v>796</v>
      </c>
      <c r="C30" s="373">
        <v>-6418249.1500000004</v>
      </c>
      <c r="D30" s="373">
        <v>0</v>
      </c>
      <c r="E30" s="373">
        <v>-6418249.1500000004</v>
      </c>
      <c r="F30" s="373">
        <v>-1194538.81</v>
      </c>
      <c r="G30" s="373">
        <v>0</v>
      </c>
      <c r="H30" s="373">
        <v>-1194538.81</v>
      </c>
    </row>
    <row r="31" spans="1:8">
      <c r="A31" s="412">
        <v>14.2</v>
      </c>
      <c r="B31" s="368" t="s">
        <v>797</v>
      </c>
      <c r="C31" s="373">
        <v>-841116.92</v>
      </c>
      <c r="D31" s="373">
        <v>-33198.300000000003</v>
      </c>
      <c r="E31" s="373">
        <v>-874315.22000000009</v>
      </c>
      <c r="F31" s="373">
        <v>-239595.62</v>
      </c>
      <c r="G31" s="373">
        <v>0</v>
      </c>
      <c r="H31" s="373">
        <v>-239595.62</v>
      </c>
    </row>
    <row r="32" spans="1:8">
      <c r="A32" s="412">
        <v>15</v>
      </c>
      <c r="B32" s="393" t="s">
        <v>798</v>
      </c>
      <c r="C32" s="373">
        <v>-1311384</v>
      </c>
      <c r="D32" s="373">
        <v>0</v>
      </c>
      <c r="E32" s="373">
        <v>-1311384</v>
      </c>
      <c r="F32" s="373">
        <v>-1388936</v>
      </c>
      <c r="G32" s="373">
        <v>0</v>
      </c>
      <c r="H32" s="373">
        <v>-1388936</v>
      </c>
    </row>
    <row r="33" spans="1:8" ht="22.5" customHeight="1">
      <c r="A33" s="412">
        <v>16</v>
      </c>
      <c r="B33" s="364" t="s">
        <v>799</v>
      </c>
      <c r="C33" s="373">
        <v>99651.671319732821</v>
      </c>
      <c r="D33" s="373">
        <v>0</v>
      </c>
      <c r="E33" s="373">
        <v>99651.671319732821</v>
      </c>
      <c r="F33" s="373">
        <v>0</v>
      </c>
      <c r="G33" s="373">
        <v>0</v>
      </c>
      <c r="H33" s="373">
        <v>0</v>
      </c>
    </row>
    <row r="34" spans="1:8">
      <c r="A34" s="412">
        <v>17</v>
      </c>
      <c r="B34" s="388" t="s">
        <v>800</v>
      </c>
      <c r="C34" s="373">
        <v>27482.769180100266</v>
      </c>
      <c r="D34" s="373">
        <v>0</v>
      </c>
      <c r="E34" s="373">
        <v>27482.769180100266</v>
      </c>
      <c r="F34" s="373">
        <v>-29025.091955258686</v>
      </c>
      <c r="G34" s="373">
        <v>0</v>
      </c>
      <c r="H34" s="373">
        <v>-29025.091955258686</v>
      </c>
    </row>
    <row r="35" spans="1:8">
      <c r="A35" s="412">
        <v>17.100000000000001</v>
      </c>
      <c r="B35" s="394" t="s">
        <v>801</v>
      </c>
      <c r="C35" s="373">
        <v>0</v>
      </c>
      <c r="D35" s="373">
        <v>0</v>
      </c>
      <c r="E35" s="373">
        <v>0</v>
      </c>
      <c r="F35" s="373">
        <v>0</v>
      </c>
      <c r="G35" s="373">
        <v>0</v>
      </c>
      <c r="H35" s="373">
        <v>0</v>
      </c>
    </row>
    <row r="36" spans="1:8">
      <c r="A36" s="412">
        <v>17.2</v>
      </c>
      <c r="B36" s="368" t="s">
        <v>802</v>
      </c>
      <c r="C36" s="373">
        <v>27482.769180100266</v>
      </c>
      <c r="D36" s="373">
        <v>0</v>
      </c>
      <c r="E36" s="373">
        <v>27482.769180100266</v>
      </c>
      <c r="F36" s="373">
        <v>-29025.091955258686</v>
      </c>
      <c r="G36" s="373">
        <v>0</v>
      </c>
      <c r="H36" s="373">
        <v>-29025.091955258686</v>
      </c>
    </row>
    <row r="37" spans="1:8" ht="41.4" customHeight="1">
      <c r="A37" s="412">
        <v>18</v>
      </c>
      <c r="B37" s="395" t="s">
        <v>803</v>
      </c>
      <c r="C37" s="373">
        <v>-121092.89052678256</v>
      </c>
      <c r="D37" s="373">
        <v>1824579.4388999981</v>
      </c>
      <c r="E37" s="373">
        <v>1703486.5483732156</v>
      </c>
      <c r="F37" s="373">
        <v>-1507867.0501000001</v>
      </c>
      <c r="G37" s="373">
        <v>-63199.94989999989</v>
      </c>
      <c r="H37" s="373">
        <v>-1571067</v>
      </c>
    </row>
    <row r="38" spans="1:8" ht="20.399999999999999">
      <c r="A38" s="412">
        <v>18.100000000000001</v>
      </c>
      <c r="B38" s="377" t="s">
        <v>804</v>
      </c>
      <c r="C38" s="373">
        <v>0</v>
      </c>
      <c r="D38" s="373">
        <v>0</v>
      </c>
      <c r="E38" s="373">
        <v>0</v>
      </c>
      <c r="F38" s="373">
        <v>0</v>
      </c>
      <c r="G38" s="373">
        <v>0</v>
      </c>
      <c r="H38" s="373">
        <v>0</v>
      </c>
    </row>
    <row r="39" spans="1:8">
      <c r="A39" s="412">
        <v>18.2</v>
      </c>
      <c r="B39" s="377" t="s">
        <v>805</v>
      </c>
      <c r="C39" s="373">
        <v>-121092.89052678256</v>
      </c>
      <c r="D39" s="373">
        <v>1824579.4388999981</v>
      </c>
      <c r="E39" s="373">
        <v>1703486.5483732156</v>
      </c>
      <c r="F39" s="373">
        <v>-1507867.0501000001</v>
      </c>
      <c r="G39" s="373">
        <v>-63199.94989999989</v>
      </c>
      <c r="H39" s="373">
        <v>-1571067</v>
      </c>
    </row>
    <row r="40" spans="1:8" ht="24.6" customHeight="1">
      <c r="A40" s="412">
        <v>19</v>
      </c>
      <c r="B40" s="395" t="s">
        <v>806</v>
      </c>
      <c r="C40" s="373">
        <v>0</v>
      </c>
      <c r="D40" s="373">
        <v>0</v>
      </c>
      <c r="E40" s="373">
        <v>0</v>
      </c>
      <c r="F40" s="373">
        <v>0</v>
      </c>
      <c r="G40" s="373">
        <v>0</v>
      </c>
      <c r="H40" s="373">
        <v>0</v>
      </c>
    </row>
    <row r="41" spans="1:8" ht="24.9" customHeight="1">
      <c r="A41" s="412">
        <v>20</v>
      </c>
      <c r="B41" s="395" t="s">
        <v>807</v>
      </c>
      <c r="C41" s="373">
        <v>0</v>
      </c>
      <c r="D41" s="373">
        <v>0</v>
      </c>
      <c r="E41" s="373">
        <v>0</v>
      </c>
      <c r="F41" s="373">
        <v>0</v>
      </c>
      <c r="G41" s="373">
        <v>0</v>
      </c>
      <c r="H41" s="373">
        <v>0</v>
      </c>
    </row>
    <row r="42" spans="1:8" ht="33" customHeight="1">
      <c r="A42" s="412">
        <v>21</v>
      </c>
      <c r="B42" s="396" t="s">
        <v>808</v>
      </c>
      <c r="C42" s="373">
        <v>0</v>
      </c>
      <c r="D42" s="373">
        <v>0</v>
      </c>
      <c r="E42" s="373">
        <v>0</v>
      </c>
      <c r="F42" s="373">
        <v>0</v>
      </c>
      <c r="G42" s="373">
        <v>0</v>
      </c>
      <c r="H42" s="373">
        <v>0</v>
      </c>
    </row>
    <row r="43" spans="1:8">
      <c r="A43" s="412">
        <v>22</v>
      </c>
      <c r="B43" s="397" t="s">
        <v>809</v>
      </c>
      <c r="C43" s="373">
        <v>2324486.9741139398</v>
      </c>
      <c r="D43" s="373">
        <v>7668365.023896873</v>
      </c>
      <c r="E43" s="373">
        <v>9992851.9980108123</v>
      </c>
      <c r="F43" s="373">
        <v>403150.80565182935</v>
      </c>
      <c r="G43" s="373">
        <v>3507126.0143481647</v>
      </c>
      <c r="H43" s="373">
        <v>3910276.8199999938</v>
      </c>
    </row>
    <row r="44" spans="1:8">
      <c r="A44" s="412">
        <v>23</v>
      </c>
      <c r="B44" s="397" t="s">
        <v>810</v>
      </c>
      <c r="C44" s="373">
        <v>1558636</v>
      </c>
      <c r="D44" s="373">
        <v>0</v>
      </c>
      <c r="E44" s="373">
        <v>1558636</v>
      </c>
      <c r="F44" s="373">
        <v>819754</v>
      </c>
      <c r="G44" s="373">
        <v>0</v>
      </c>
      <c r="H44" s="373">
        <v>819754</v>
      </c>
    </row>
    <row r="45" spans="1:8">
      <c r="A45" s="412">
        <v>24</v>
      </c>
      <c r="B45" s="397" t="s">
        <v>811</v>
      </c>
      <c r="C45" s="373">
        <v>765850.9741139398</v>
      </c>
      <c r="D45" s="373">
        <v>7668365.023896873</v>
      </c>
      <c r="E45" s="373">
        <v>8434215.9980108123</v>
      </c>
      <c r="F45" s="373">
        <v>-416603.19434817065</v>
      </c>
      <c r="G45" s="373">
        <v>3507126.0143481647</v>
      </c>
      <c r="H45" s="373">
        <v>3090522.8199999938</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409"/>
    <col min="2" max="2" width="87.5546875" bestFit="1" customWidth="1"/>
    <col min="3" max="8" width="12.6640625" customWidth="1"/>
  </cols>
  <sheetData>
    <row r="1" spans="1:8">
      <c r="A1" s="13" t="s">
        <v>108</v>
      </c>
      <c r="B1" s="274" t="str">
        <f>Info!C2</f>
        <v>ს.ს ტერა ბანკი</v>
      </c>
      <c r="C1" s="12"/>
      <c r="D1" s="1"/>
      <c r="E1" s="1"/>
      <c r="F1" s="1"/>
      <c r="G1" s="1"/>
    </row>
    <row r="2" spans="1:8">
      <c r="A2" s="13" t="s">
        <v>109</v>
      </c>
      <c r="B2" s="298">
        <f>'1. key ratios'!B2</f>
        <v>45016</v>
      </c>
      <c r="C2" s="12"/>
      <c r="D2" s="1"/>
      <c r="E2" s="1"/>
      <c r="F2" s="1"/>
      <c r="G2" s="1"/>
    </row>
    <row r="3" spans="1:8">
      <c r="A3" s="13"/>
      <c r="B3" s="12"/>
      <c r="C3" s="12"/>
      <c r="D3" s="1"/>
      <c r="E3" s="1"/>
      <c r="F3" s="1"/>
      <c r="G3" s="1"/>
    </row>
    <row r="4" spans="1:8">
      <c r="A4" s="604" t="s">
        <v>25</v>
      </c>
      <c r="B4" s="616" t="s">
        <v>151</v>
      </c>
      <c r="C4" s="617" t="s">
        <v>114</v>
      </c>
      <c r="D4" s="617"/>
      <c r="E4" s="617"/>
      <c r="F4" s="617" t="s">
        <v>115</v>
      </c>
      <c r="G4" s="617"/>
      <c r="H4" s="618"/>
    </row>
    <row r="5" spans="1:8">
      <c r="A5" s="604"/>
      <c r="B5" s="616"/>
      <c r="C5" s="385" t="s">
        <v>26</v>
      </c>
      <c r="D5" s="385" t="s">
        <v>88</v>
      </c>
      <c r="E5" s="385" t="s">
        <v>66</v>
      </c>
      <c r="F5" s="385" t="s">
        <v>26</v>
      </c>
      <c r="G5" s="385" t="s">
        <v>88</v>
      </c>
      <c r="H5" s="398" t="s">
        <v>66</v>
      </c>
    </row>
    <row r="6" spans="1:8">
      <c r="A6" s="399">
        <v>1</v>
      </c>
      <c r="B6" s="400" t="s">
        <v>812</v>
      </c>
      <c r="C6" s="401">
        <v>0</v>
      </c>
      <c r="D6" s="401">
        <v>0</v>
      </c>
      <c r="E6" s="401">
        <v>0</v>
      </c>
      <c r="F6" s="401">
        <v>0</v>
      </c>
      <c r="G6" s="401">
        <v>0</v>
      </c>
      <c r="H6" s="401">
        <v>0</v>
      </c>
    </row>
    <row r="7" spans="1:8">
      <c r="A7" s="399">
        <v>2</v>
      </c>
      <c r="B7" s="402" t="s">
        <v>177</v>
      </c>
      <c r="C7" s="401">
        <v>0</v>
      </c>
      <c r="D7" s="401">
        <v>0</v>
      </c>
      <c r="E7" s="401">
        <v>0</v>
      </c>
      <c r="F7" s="401">
        <v>0</v>
      </c>
      <c r="G7" s="401">
        <v>0</v>
      </c>
      <c r="H7" s="401">
        <v>0</v>
      </c>
    </row>
    <row r="8" spans="1:8">
      <c r="A8" s="399">
        <v>3</v>
      </c>
      <c r="B8" s="402" t="s">
        <v>179</v>
      </c>
      <c r="C8" s="401">
        <v>237805174.06999964</v>
      </c>
      <c r="D8" s="401">
        <v>356012889.01000017</v>
      </c>
      <c r="E8" s="401">
        <v>593818063.0799998</v>
      </c>
      <c r="F8" s="401">
        <v>0</v>
      </c>
      <c r="G8" s="401">
        <v>0</v>
      </c>
      <c r="H8" s="401">
        <v>0</v>
      </c>
    </row>
    <row r="9" spans="1:8">
      <c r="A9" s="399">
        <v>3.1</v>
      </c>
      <c r="B9" s="403" t="s">
        <v>813</v>
      </c>
      <c r="C9" s="401">
        <v>203777532.06999964</v>
      </c>
      <c r="D9" s="401">
        <v>356012889.01000017</v>
      </c>
      <c r="E9" s="401">
        <v>559790421.0799998</v>
      </c>
      <c r="F9" s="401">
        <v>0</v>
      </c>
      <c r="G9" s="401">
        <v>0</v>
      </c>
      <c r="H9" s="401">
        <v>0</v>
      </c>
    </row>
    <row r="10" spans="1:8">
      <c r="A10" s="399">
        <v>3.2</v>
      </c>
      <c r="B10" s="403" t="s">
        <v>814</v>
      </c>
      <c r="C10" s="401">
        <v>34027641.999999993</v>
      </c>
      <c r="D10" s="401">
        <v>0</v>
      </c>
      <c r="E10" s="401">
        <v>34027641.999999993</v>
      </c>
      <c r="F10" s="401">
        <v>0</v>
      </c>
      <c r="G10" s="401">
        <v>0</v>
      </c>
      <c r="H10" s="401">
        <v>0</v>
      </c>
    </row>
    <row r="11" spans="1:8" ht="27.6">
      <c r="A11" s="399">
        <v>4</v>
      </c>
      <c r="B11" s="402" t="s">
        <v>178</v>
      </c>
      <c r="C11" s="401">
        <v>88438800</v>
      </c>
      <c r="D11" s="401">
        <v>0</v>
      </c>
      <c r="E11" s="401">
        <v>88438800</v>
      </c>
      <c r="F11" s="401">
        <v>0</v>
      </c>
      <c r="G11" s="401">
        <v>0</v>
      </c>
      <c r="H11" s="401">
        <v>0</v>
      </c>
    </row>
    <row r="12" spans="1:8">
      <c r="A12" s="399">
        <v>4.0999999999999996</v>
      </c>
      <c r="B12" s="403" t="s">
        <v>815</v>
      </c>
      <c r="C12" s="401">
        <v>88438800</v>
      </c>
      <c r="D12" s="401">
        <v>0</v>
      </c>
      <c r="E12" s="401">
        <v>88438800</v>
      </c>
      <c r="F12" s="401">
        <v>0</v>
      </c>
      <c r="G12" s="401">
        <v>0</v>
      </c>
      <c r="H12" s="401">
        <v>0</v>
      </c>
    </row>
    <row r="13" spans="1:8">
      <c r="A13" s="399">
        <v>4.2</v>
      </c>
      <c r="B13" s="403" t="s">
        <v>816</v>
      </c>
      <c r="C13" s="401">
        <v>0</v>
      </c>
      <c r="D13" s="401">
        <v>0</v>
      </c>
      <c r="E13" s="401">
        <v>0</v>
      </c>
      <c r="F13" s="401">
        <v>0</v>
      </c>
      <c r="G13" s="401">
        <v>0</v>
      </c>
      <c r="H13" s="401">
        <v>0</v>
      </c>
    </row>
    <row r="14" spans="1:8">
      <c r="A14" s="399">
        <v>5</v>
      </c>
      <c r="B14" s="404" t="s">
        <v>817</v>
      </c>
      <c r="C14" s="401">
        <v>984310471.81000018</v>
      </c>
      <c r="D14" s="401">
        <v>1001581861.6199999</v>
      </c>
      <c r="E14" s="401">
        <v>1985892333.4300001</v>
      </c>
      <c r="F14" s="401">
        <v>0</v>
      </c>
      <c r="G14" s="401">
        <v>0</v>
      </c>
      <c r="H14" s="401">
        <v>0</v>
      </c>
    </row>
    <row r="15" spans="1:8">
      <c r="A15" s="399">
        <v>5.0999999999999996</v>
      </c>
      <c r="B15" s="405" t="s">
        <v>818</v>
      </c>
      <c r="C15" s="401">
        <v>14603236.530000005</v>
      </c>
      <c r="D15" s="401">
        <v>26558987.640000001</v>
      </c>
      <c r="E15" s="401">
        <v>41162224.170000002</v>
      </c>
      <c r="F15" s="401">
        <v>0</v>
      </c>
      <c r="G15" s="401">
        <v>0</v>
      </c>
      <c r="H15" s="401">
        <v>0</v>
      </c>
    </row>
    <row r="16" spans="1:8">
      <c r="A16" s="399">
        <v>5.2</v>
      </c>
      <c r="B16" s="405" t="s">
        <v>819</v>
      </c>
      <c r="C16" s="401">
        <v>55144439.750000007</v>
      </c>
      <c r="D16" s="401">
        <v>2590309.81</v>
      </c>
      <c r="E16" s="401">
        <v>57734749.56000001</v>
      </c>
      <c r="F16" s="401">
        <v>0</v>
      </c>
      <c r="G16" s="401">
        <v>0</v>
      </c>
      <c r="H16" s="401">
        <v>0</v>
      </c>
    </row>
    <row r="17" spans="1:8">
      <c r="A17" s="399">
        <v>5.3</v>
      </c>
      <c r="B17" s="405" t="s">
        <v>820</v>
      </c>
      <c r="C17" s="401">
        <v>777480474.24000025</v>
      </c>
      <c r="D17" s="401">
        <v>947759767.38999987</v>
      </c>
      <c r="E17" s="401">
        <v>1725240241.6300001</v>
      </c>
      <c r="F17" s="401">
        <v>0</v>
      </c>
      <c r="G17" s="401">
        <v>0</v>
      </c>
      <c r="H17" s="401">
        <v>0</v>
      </c>
    </row>
    <row r="18" spans="1:8">
      <c r="A18" s="399" t="s">
        <v>180</v>
      </c>
      <c r="B18" s="406" t="s">
        <v>821</v>
      </c>
      <c r="C18" s="401">
        <v>413781957.66000026</v>
      </c>
      <c r="D18" s="401">
        <v>348469150.53999978</v>
      </c>
      <c r="E18" s="401">
        <v>762251108.20000005</v>
      </c>
      <c r="F18" s="401">
        <v>0</v>
      </c>
      <c r="G18" s="401">
        <v>0</v>
      </c>
      <c r="H18" s="401">
        <v>0</v>
      </c>
    </row>
    <row r="19" spans="1:8">
      <c r="A19" s="399" t="s">
        <v>181</v>
      </c>
      <c r="B19" s="407" t="s">
        <v>822</v>
      </c>
      <c r="C19" s="401">
        <v>165156530.93000004</v>
      </c>
      <c r="D19" s="401">
        <v>341430647.51999986</v>
      </c>
      <c r="E19" s="401">
        <v>506587178.44999993</v>
      </c>
      <c r="F19" s="401">
        <v>0</v>
      </c>
      <c r="G19" s="401">
        <v>0</v>
      </c>
      <c r="H19" s="401">
        <v>0</v>
      </c>
    </row>
    <row r="20" spans="1:8">
      <c r="A20" s="399" t="s">
        <v>182</v>
      </c>
      <c r="B20" s="407" t="s">
        <v>823</v>
      </c>
      <c r="C20" s="401">
        <v>21829862.09</v>
      </c>
      <c r="D20" s="401">
        <v>52893312.399999999</v>
      </c>
      <c r="E20" s="401">
        <v>74723174.489999995</v>
      </c>
      <c r="F20" s="401">
        <v>0</v>
      </c>
      <c r="G20" s="401">
        <v>0</v>
      </c>
      <c r="H20" s="401">
        <v>0</v>
      </c>
    </row>
    <row r="21" spans="1:8">
      <c r="A21" s="399" t="s">
        <v>183</v>
      </c>
      <c r="B21" s="407" t="s">
        <v>824</v>
      </c>
      <c r="C21" s="401">
        <v>138042543.80000001</v>
      </c>
      <c r="D21" s="401">
        <v>106571700.43000008</v>
      </c>
      <c r="E21" s="401">
        <v>244614244.23000008</v>
      </c>
      <c r="F21" s="401">
        <v>0</v>
      </c>
      <c r="G21" s="401">
        <v>0</v>
      </c>
      <c r="H21" s="401">
        <v>0</v>
      </c>
    </row>
    <row r="22" spans="1:8">
      <c r="A22" s="399" t="s">
        <v>184</v>
      </c>
      <c r="B22" s="407" t="s">
        <v>541</v>
      </c>
      <c r="C22" s="401">
        <v>38669579.760000028</v>
      </c>
      <c r="D22" s="401">
        <v>98394956.50000006</v>
      </c>
      <c r="E22" s="401">
        <v>137064536.26000008</v>
      </c>
      <c r="F22" s="401">
        <v>0</v>
      </c>
      <c r="G22" s="401">
        <v>0</v>
      </c>
      <c r="H22" s="401">
        <v>0</v>
      </c>
    </row>
    <row r="23" spans="1:8">
      <c r="A23" s="399">
        <v>5.4</v>
      </c>
      <c r="B23" s="405" t="s">
        <v>825</v>
      </c>
      <c r="C23" s="401">
        <v>82093700.119999945</v>
      </c>
      <c r="D23" s="401">
        <v>14690640.030000009</v>
      </c>
      <c r="E23" s="401">
        <v>96784340.149999946</v>
      </c>
      <c r="F23" s="401">
        <v>0</v>
      </c>
      <c r="G23" s="401">
        <v>0</v>
      </c>
      <c r="H23" s="401">
        <v>0</v>
      </c>
    </row>
    <row r="24" spans="1:8">
      <c r="A24" s="399">
        <v>5.5</v>
      </c>
      <c r="B24" s="405" t="s">
        <v>826</v>
      </c>
      <c r="C24" s="401">
        <v>0</v>
      </c>
      <c r="D24" s="401">
        <v>0</v>
      </c>
      <c r="E24" s="401">
        <v>0</v>
      </c>
      <c r="F24" s="401">
        <v>0</v>
      </c>
      <c r="G24" s="401">
        <v>0</v>
      </c>
      <c r="H24" s="401">
        <v>0</v>
      </c>
    </row>
    <row r="25" spans="1:8">
      <c r="A25" s="399">
        <v>5.6</v>
      </c>
      <c r="B25" s="405" t="s">
        <v>827</v>
      </c>
      <c r="C25" s="401">
        <v>0</v>
      </c>
      <c r="D25" s="401">
        <v>0</v>
      </c>
      <c r="E25" s="401">
        <v>0</v>
      </c>
      <c r="F25" s="401">
        <v>0</v>
      </c>
      <c r="G25" s="401">
        <v>0</v>
      </c>
      <c r="H25" s="401">
        <v>0</v>
      </c>
    </row>
    <row r="26" spans="1:8">
      <c r="A26" s="399">
        <v>5.7</v>
      </c>
      <c r="B26" s="405" t="s">
        <v>541</v>
      </c>
      <c r="C26" s="401">
        <v>54988621.170000024</v>
      </c>
      <c r="D26" s="401">
        <v>9982156.7499999981</v>
      </c>
      <c r="E26" s="401">
        <v>64970777.920000024</v>
      </c>
      <c r="F26" s="401">
        <v>0</v>
      </c>
      <c r="G26" s="401">
        <v>0</v>
      </c>
      <c r="H26" s="401">
        <v>0</v>
      </c>
    </row>
    <row r="27" spans="1:8">
      <c r="A27" s="399">
        <v>6</v>
      </c>
      <c r="B27" s="404" t="s">
        <v>828</v>
      </c>
      <c r="C27" s="401">
        <v>19113134.070000019</v>
      </c>
      <c r="D27" s="401">
        <v>17029936.969999995</v>
      </c>
      <c r="E27" s="401">
        <v>36143071.040000014</v>
      </c>
      <c r="F27" s="401">
        <v>0</v>
      </c>
      <c r="G27" s="401">
        <v>0</v>
      </c>
      <c r="H27" s="401">
        <v>0</v>
      </c>
    </row>
    <row r="28" spans="1:8">
      <c r="A28" s="399">
        <v>7</v>
      </c>
      <c r="B28" s="404" t="s">
        <v>829</v>
      </c>
      <c r="C28" s="401">
        <v>38256223.189999998</v>
      </c>
      <c r="D28" s="401">
        <v>2051131.94</v>
      </c>
      <c r="E28" s="401">
        <v>40307355.129999995</v>
      </c>
      <c r="F28" s="401">
        <v>0</v>
      </c>
      <c r="G28" s="401">
        <v>0</v>
      </c>
      <c r="H28" s="401">
        <v>0</v>
      </c>
    </row>
    <row r="29" spans="1:8">
      <c r="A29" s="399">
        <v>8</v>
      </c>
      <c r="B29" s="404" t="s">
        <v>830</v>
      </c>
      <c r="C29" s="401">
        <v>0</v>
      </c>
      <c r="D29" s="401">
        <v>33000</v>
      </c>
      <c r="E29" s="401">
        <v>33000</v>
      </c>
      <c r="F29" s="401">
        <v>0</v>
      </c>
      <c r="G29" s="401">
        <v>0</v>
      </c>
      <c r="H29" s="401">
        <v>0</v>
      </c>
    </row>
    <row r="30" spans="1:8">
      <c r="A30" s="399">
        <v>9</v>
      </c>
      <c r="B30" s="402" t="s">
        <v>185</v>
      </c>
      <c r="C30" s="401">
        <v>5316400</v>
      </c>
      <c r="D30" s="401">
        <v>58839411.740000002</v>
      </c>
      <c r="E30" s="401">
        <v>64155811.740000002</v>
      </c>
      <c r="F30" s="401">
        <v>0</v>
      </c>
      <c r="G30" s="401">
        <v>0</v>
      </c>
      <c r="H30" s="401">
        <v>0</v>
      </c>
    </row>
    <row r="31" spans="1:8" ht="27.6">
      <c r="A31" s="399">
        <v>9.1</v>
      </c>
      <c r="B31" s="403" t="s">
        <v>831</v>
      </c>
      <c r="C31" s="401">
        <v>0</v>
      </c>
      <c r="D31" s="401">
        <v>58839411.740000002</v>
      </c>
      <c r="E31" s="401">
        <v>58839411.740000002</v>
      </c>
      <c r="F31" s="401">
        <v>0</v>
      </c>
      <c r="G31" s="401">
        <v>0</v>
      </c>
      <c r="H31" s="401">
        <v>0</v>
      </c>
    </row>
    <row r="32" spans="1:8" ht="27.6">
      <c r="A32" s="399">
        <v>9.1999999999999993</v>
      </c>
      <c r="B32" s="403" t="s">
        <v>832</v>
      </c>
      <c r="C32" s="401">
        <v>5316400</v>
      </c>
      <c r="D32" s="401">
        <v>0</v>
      </c>
      <c r="E32" s="401">
        <v>5316400</v>
      </c>
      <c r="F32" s="401">
        <v>0</v>
      </c>
      <c r="G32" s="401">
        <v>0</v>
      </c>
      <c r="H32" s="401">
        <v>0</v>
      </c>
    </row>
    <row r="33" spans="1:8" ht="27.6">
      <c r="A33" s="399">
        <v>9.3000000000000007</v>
      </c>
      <c r="B33" s="403" t="s">
        <v>833</v>
      </c>
      <c r="C33" s="401">
        <v>0</v>
      </c>
      <c r="D33" s="401">
        <v>0</v>
      </c>
      <c r="E33" s="401">
        <v>0</v>
      </c>
      <c r="F33" s="401">
        <v>0</v>
      </c>
      <c r="G33" s="401">
        <v>0</v>
      </c>
      <c r="H33" s="401">
        <v>0</v>
      </c>
    </row>
    <row r="34" spans="1:8">
      <c r="A34" s="399">
        <v>9.4</v>
      </c>
      <c r="B34" s="403" t="s">
        <v>834</v>
      </c>
      <c r="C34" s="401">
        <v>0</v>
      </c>
      <c r="D34" s="401">
        <v>0</v>
      </c>
      <c r="E34" s="401">
        <v>0</v>
      </c>
      <c r="F34" s="401">
        <v>0</v>
      </c>
      <c r="G34" s="401">
        <v>0</v>
      </c>
      <c r="H34" s="401">
        <v>0</v>
      </c>
    </row>
    <row r="35" spans="1:8">
      <c r="A35" s="399">
        <v>9.5</v>
      </c>
      <c r="B35" s="403" t="s">
        <v>835</v>
      </c>
      <c r="C35" s="401">
        <v>0</v>
      </c>
      <c r="D35" s="401">
        <v>0</v>
      </c>
      <c r="E35" s="401">
        <v>0</v>
      </c>
      <c r="F35" s="401">
        <v>0</v>
      </c>
      <c r="G35" s="401">
        <v>0</v>
      </c>
      <c r="H35" s="401">
        <v>0</v>
      </c>
    </row>
    <row r="36" spans="1:8" ht="27.6">
      <c r="A36" s="399">
        <v>9.6</v>
      </c>
      <c r="B36" s="403" t="s">
        <v>836</v>
      </c>
      <c r="C36" s="401">
        <v>0</v>
      </c>
      <c r="D36" s="401">
        <v>0</v>
      </c>
      <c r="E36" s="401">
        <v>0</v>
      </c>
      <c r="F36" s="401">
        <v>0</v>
      </c>
      <c r="G36" s="401">
        <v>0</v>
      </c>
      <c r="H36" s="401">
        <v>0</v>
      </c>
    </row>
    <row r="37" spans="1:8" ht="27.6">
      <c r="A37" s="399">
        <v>9.6999999999999993</v>
      </c>
      <c r="B37" s="403" t="s">
        <v>837</v>
      </c>
      <c r="C37" s="401">
        <v>0</v>
      </c>
      <c r="D37" s="401">
        <v>0</v>
      </c>
      <c r="E37" s="401">
        <v>0</v>
      </c>
      <c r="F37" s="401">
        <v>0</v>
      </c>
      <c r="G37" s="401">
        <v>0</v>
      </c>
      <c r="H37" s="401">
        <v>0</v>
      </c>
    </row>
    <row r="38" spans="1:8">
      <c r="A38" s="399">
        <v>10</v>
      </c>
      <c r="B38" s="404" t="s">
        <v>838</v>
      </c>
      <c r="C38" s="401">
        <v>9852011.4499999881</v>
      </c>
      <c r="D38" s="401">
        <v>17720432.02</v>
      </c>
      <c r="E38" s="401">
        <v>27572443.469999988</v>
      </c>
      <c r="F38" s="401">
        <v>0</v>
      </c>
      <c r="G38" s="401">
        <v>0</v>
      </c>
      <c r="H38" s="401">
        <v>0</v>
      </c>
    </row>
    <row r="39" spans="1:8">
      <c r="A39" s="399">
        <v>10.1</v>
      </c>
      <c r="B39" s="403" t="s">
        <v>839</v>
      </c>
      <c r="C39" s="401">
        <v>685327.32000000007</v>
      </c>
      <c r="D39" s="401">
        <v>0</v>
      </c>
      <c r="E39" s="401">
        <v>685327.32000000007</v>
      </c>
      <c r="F39" s="401">
        <v>0</v>
      </c>
      <c r="G39" s="401">
        <v>0</v>
      </c>
      <c r="H39" s="401">
        <v>0</v>
      </c>
    </row>
    <row r="40" spans="1:8" ht="27.6">
      <c r="A40" s="399">
        <v>10.199999999999999</v>
      </c>
      <c r="B40" s="403" t="s">
        <v>840</v>
      </c>
      <c r="C40" s="401">
        <v>0</v>
      </c>
      <c r="D40" s="401">
        <v>0</v>
      </c>
      <c r="E40" s="401">
        <v>0</v>
      </c>
      <c r="F40" s="401">
        <v>0</v>
      </c>
      <c r="G40" s="401">
        <v>0</v>
      </c>
      <c r="H40" s="401">
        <v>0</v>
      </c>
    </row>
    <row r="41" spans="1:8" ht="27.6">
      <c r="A41" s="399">
        <v>10.3</v>
      </c>
      <c r="B41" s="403" t="s">
        <v>841</v>
      </c>
      <c r="C41" s="401">
        <v>9166684.1299999878</v>
      </c>
      <c r="D41" s="401">
        <v>17720432.02</v>
      </c>
      <c r="E41" s="401">
        <v>26887116.149999987</v>
      </c>
      <c r="F41" s="401">
        <v>0</v>
      </c>
      <c r="G41" s="401">
        <v>0</v>
      </c>
      <c r="H41" s="401">
        <v>0</v>
      </c>
    </row>
    <row r="42" spans="1:8" ht="27.6">
      <c r="A42" s="399">
        <v>10.4</v>
      </c>
      <c r="B42" s="403" t="s">
        <v>842</v>
      </c>
      <c r="C42" s="401">
        <v>0</v>
      </c>
      <c r="D42" s="401">
        <v>0</v>
      </c>
      <c r="E42" s="401">
        <v>0</v>
      </c>
      <c r="F42" s="401">
        <v>0</v>
      </c>
      <c r="G42" s="401">
        <v>0</v>
      </c>
      <c r="H42" s="401">
        <v>0</v>
      </c>
    </row>
    <row r="43" spans="1:8">
      <c r="A43" s="399">
        <v>11</v>
      </c>
      <c r="B43" s="408" t="s">
        <v>186</v>
      </c>
      <c r="C43" s="401">
        <v>0</v>
      </c>
      <c r="D43" s="401">
        <v>0</v>
      </c>
      <c r="E43" s="401">
        <v>0</v>
      </c>
      <c r="F43" s="401">
        <v>0</v>
      </c>
      <c r="G43" s="401">
        <v>0</v>
      </c>
      <c r="H43" s="401">
        <v>0</v>
      </c>
    </row>
    <row r="44" spans="1:8">
      <c r="C44" s="410"/>
      <c r="D44" s="410"/>
      <c r="E44" s="410"/>
      <c r="F44" s="410"/>
      <c r="G44" s="410"/>
      <c r="H44" s="410"/>
    </row>
    <row r="45" spans="1:8">
      <c r="C45" s="410"/>
      <c r="D45" s="410"/>
      <c r="E45" s="410"/>
      <c r="F45" s="410"/>
      <c r="G45" s="410"/>
      <c r="H45" s="410"/>
    </row>
    <row r="46" spans="1:8">
      <c r="C46" s="410"/>
      <c r="D46" s="410"/>
      <c r="E46" s="410"/>
      <c r="F46" s="410"/>
      <c r="G46" s="410"/>
      <c r="H46" s="410"/>
    </row>
    <row r="47" spans="1:8">
      <c r="C47" s="410"/>
      <c r="D47" s="410"/>
      <c r="E47" s="410"/>
      <c r="F47" s="410"/>
      <c r="G47" s="410"/>
      <c r="H47" s="41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C5" sqref="C5:C13"/>
    </sheetView>
  </sheetViews>
  <sheetFormatPr defaultColWidth="9.109375" defaultRowHeight="13.8"/>
  <cols>
    <col min="1" max="1" width="9.5546875" style="1" bestFit="1" customWidth="1"/>
    <col min="2" max="2" width="93.5546875" style="1" customWidth="1"/>
    <col min="3" max="4" width="12.33203125" style="1" bestFit="1" customWidth="1"/>
    <col min="5" max="7" width="12.33203125" style="8" bestFit="1" customWidth="1"/>
    <col min="8" max="11" width="9.6640625" style="8" customWidth="1"/>
    <col min="12" max="16384" width="9.109375" style="8"/>
  </cols>
  <sheetData>
    <row r="1" spans="1:7">
      <c r="A1" s="13" t="s">
        <v>108</v>
      </c>
      <c r="B1" s="12" t="str">
        <f>Info!C2</f>
        <v>ს.ს ტერა ბანკი</v>
      </c>
      <c r="C1" s="12"/>
    </row>
    <row r="2" spans="1:7">
      <c r="A2" s="13" t="s">
        <v>109</v>
      </c>
      <c r="B2" s="298">
        <f>'1. key ratios'!B2</f>
        <v>45016</v>
      </c>
      <c r="C2" s="12"/>
    </row>
    <row r="3" spans="1:7">
      <c r="A3" s="13"/>
      <c r="B3" s="12"/>
      <c r="C3" s="12"/>
    </row>
    <row r="4" spans="1:7" ht="15" customHeight="1" thickBot="1">
      <c r="A4" s="141" t="s">
        <v>253</v>
      </c>
      <c r="B4" s="142" t="s">
        <v>107</v>
      </c>
      <c r="C4" s="143" t="s">
        <v>87</v>
      </c>
    </row>
    <row r="5" spans="1:7" ht="15" customHeight="1">
      <c r="A5" s="139" t="s">
        <v>25</v>
      </c>
      <c r="B5" s="140"/>
      <c r="C5" s="287" t="str">
        <f>INT((MONTH($B$2))/3)&amp;"Q"&amp;"-"&amp;YEAR($B$2)</f>
        <v>1Q-2023</v>
      </c>
      <c r="D5" s="287" t="str">
        <f>IF(INT(MONTH($B$2))=3, "4"&amp;"Q"&amp;"-"&amp;YEAR($B$2)-1, IF(INT(MONTH($B$2))=6, "1"&amp;"Q"&amp;"-"&amp;YEAR($B$2), IF(INT(MONTH($B$2))=9, "2"&amp;"Q"&amp;"-"&amp;YEAR($B$2),IF(INT(MONTH($B$2))=12, "3"&amp;"Q"&amp;"-"&amp;YEAR($B$2), 0))))</f>
        <v>4Q-2022</v>
      </c>
      <c r="E5" s="287" t="str">
        <f>IF(INT(MONTH($B$2))=3, "3"&amp;"Q"&amp;"-"&amp;YEAR($B$2)-1, IF(INT(MONTH($B$2))=6, "4"&amp;"Q"&amp;"-"&amp;YEAR($B$2)-1, IF(INT(MONTH($B$2))=9, "1"&amp;"Q"&amp;"-"&amp;YEAR($B$2),IF(INT(MONTH($B$2))=12, "2"&amp;"Q"&amp;"-"&amp;YEAR($B$2), 0))))</f>
        <v>3Q-2022</v>
      </c>
      <c r="F5" s="287" t="str">
        <f>IF(INT(MONTH($B$2))=3, "2"&amp;"Q"&amp;"-"&amp;YEAR($B$2)-1, IF(INT(MONTH($B$2))=6, "3"&amp;"Q"&amp;"-"&amp;YEAR($B$2)-1, IF(INT(MONTH($B$2))=9, "4"&amp;"Q"&amp;"-"&amp;YEAR($B$2)-1,IF(INT(MONTH($B$2))=12, "1"&amp;"Q"&amp;"-"&amp;YEAR($B$2), 0))))</f>
        <v>2Q-2022</v>
      </c>
      <c r="G5" s="287" t="str">
        <f>IF(INT(MONTH($B$2))=3, "1"&amp;"Q"&amp;"-"&amp;YEAR($B$2)-1, IF(INT(MONTH($B$2))=6, "2"&amp;"Q"&amp;"-"&amp;YEAR($B$2)-1, IF(INT(MONTH($B$2))=9, "3"&amp;"Q"&amp;"-"&amp;YEAR($B$2)-1,IF(INT(MONTH($B$2))=12, "4"&amp;"Q"&amp;"-"&amp;YEAR($B$2)-1, 0))))</f>
        <v>1Q-2022</v>
      </c>
    </row>
    <row r="6" spans="1:7" ht="15" customHeight="1">
      <c r="A6" s="231">
        <v>1</v>
      </c>
      <c r="B6" s="280" t="s">
        <v>112</v>
      </c>
      <c r="C6" s="232">
        <v>1079673318.7844346</v>
      </c>
      <c r="D6" s="232">
        <v>1088785424.95997</v>
      </c>
      <c r="E6" s="232">
        <v>1089623522.3908031</v>
      </c>
      <c r="F6" s="232">
        <v>1066843214.4462864</v>
      </c>
      <c r="G6" s="232">
        <v>1047887615.6083469</v>
      </c>
    </row>
    <row r="7" spans="1:7" ht="15" customHeight="1">
      <c r="A7" s="231">
        <v>1.1000000000000001</v>
      </c>
      <c r="B7" s="233" t="s">
        <v>436</v>
      </c>
      <c r="C7" s="234">
        <v>1043855207.8218008</v>
      </c>
      <c r="D7" s="234">
        <v>1054709228.170453</v>
      </c>
      <c r="E7" s="234">
        <v>1054099333.2438089</v>
      </c>
      <c r="F7" s="234">
        <v>1023874094.8708712</v>
      </c>
      <c r="G7" s="234">
        <v>1009494886.4458995</v>
      </c>
    </row>
    <row r="8" spans="1:7" ht="27.6">
      <c r="A8" s="231" t="s">
        <v>157</v>
      </c>
      <c r="B8" s="235" t="s">
        <v>250</v>
      </c>
      <c r="C8" s="234">
        <v>0</v>
      </c>
      <c r="D8" s="234">
        <v>0</v>
      </c>
      <c r="E8" s="234">
        <v>0</v>
      </c>
      <c r="F8" s="234">
        <v>0</v>
      </c>
      <c r="G8" s="234">
        <v>0</v>
      </c>
    </row>
    <row r="9" spans="1:7" ht="15" customHeight="1">
      <c r="A9" s="231">
        <v>1.2</v>
      </c>
      <c r="B9" s="233" t="s">
        <v>21</v>
      </c>
      <c r="C9" s="234">
        <v>34626404.962633669</v>
      </c>
      <c r="D9" s="234">
        <v>33355096.789516978</v>
      </c>
      <c r="E9" s="234">
        <v>34012679.146994129</v>
      </c>
      <c r="F9" s="234">
        <v>41206352.027415253</v>
      </c>
      <c r="G9" s="234">
        <v>37215309.162447512</v>
      </c>
    </row>
    <row r="10" spans="1:7" ht="15" customHeight="1">
      <c r="A10" s="231">
        <v>1.3</v>
      </c>
      <c r="B10" s="281" t="s">
        <v>74</v>
      </c>
      <c r="C10" s="234">
        <v>1191706</v>
      </c>
      <c r="D10" s="234">
        <v>721100</v>
      </c>
      <c r="E10" s="234">
        <v>1511510</v>
      </c>
      <c r="F10" s="234">
        <v>1762767.5480000002</v>
      </c>
      <c r="G10" s="234">
        <v>1177420</v>
      </c>
    </row>
    <row r="11" spans="1:7" ht="15" customHeight="1">
      <c r="A11" s="231">
        <v>2</v>
      </c>
      <c r="B11" s="280" t="s">
        <v>113</v>
      </c>
      <c r="C11" s="234">
        <v>12779818.019659478</v>
      </c>
      <c r="D11" s="234">
        <v>13865172.968699019</v>
      </c>
      <c r="E11" s="234">
        <v>10231538.287891574</v>
      </c>
      <c r="F11" s="234">
        <v>20014655.184884515</v>
      </c>
      <c r="G11" s="234">
        <v>21839337.75997024</v>
      </c>
    </row>
    <row r="12" spans="1:7" ht="15" customHeight="1">
      <c r="A12" s="231">
        <v>3</v>
      </c>
      <c r="B12" s="280" t="s">
        <v>111</v>
      </c>
      <c r="C12" s="234">
        <v>110315745</v>
      </c>
      <c r="D12" s="234">
        <v>110315745</v>
      </c>
      <c r="E12" s="234">
        <v>103391084.37499999</v>
      </c>
      <c r="F12" s="234">
        <v>103391084.37499999</v>
      </c>
      <c r="G12" s="234">
        <v>103391084.37499999</v>
      </c>
    </row>
    <row r="13" spans="1:7" ht="15" customHeight="1" thickBot="1">
      <c r="A13" s="75">
        <v>4</v>
      </c>
      <c r="B13" s="282" t="s">
        <v>158</v>
      </c>
      <c r="C13" s="161">
        <v>1202768881.8040941</v>
      </c>
      <c r="D13" s="161">
        <v>1212966342.928669</v>
      </c>
      <c r="E13" s="161">
        <v>1203246145.0536947</v>
      </c>
      <c r="F13" s="161">
        <v>1190248954.006171</v>
      </c>
      <c r="G13" s="161">
        <v>1173118037.7433171</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0"/>
  <sheetViews>
    <sheetView showGridLines="0"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4.4"/>
  <cols>
    <col min="1" max="1" width="9.5546875" style="1" bestFit="1" customWidth="1"/>
    <col min="2" max="2" width="58.88671875" style="1" customWidth="1"/>
    <col min="3" max="3" width="34.33203125" style="1" customWidth="1"/>
  </cols>
  <sheetData>
    <row r="1" spans="1:8">
      <c r="A1" s="1" t="s">
        <v>108</v>
      </c>
      <c r="B1" s="1" t="str">
        <f>Info!C2</f>
        <v>ს.ს ტერა ბანკი</v>
      </c>
    </row>
    <row r="2" spans="1:8">
      <c r="A2" s="1" t="s">
        <v>109</v>
      </c>
      <c r="B2" s="298">
        <f>'1. key ratios'!B2</f>
        <v>45016</v>
      </c>
    </row>
    <row r="4" spans="1:8" ht="25.5" customHeight="1" thickBot="1">
      <c r="A4" s="155" t="s">
        <v>254</v>
      </c>
      <c r="B4" s="24" t="s">
        <v>91</v>
      </c>
      <c r="C4" s="9"/>
    </row>
    <row r="5" spans="1:8">
      <c r="A5" s="7"/>
      <c r="B5" s="276" t="s">
        <v>92</v>
      </c>
      <c r="C5" s="285" t="s">
        <v>450</v>
      </c>
    </row>
    <row r="6" spans="1:8" ht="15">
      <c r="A6" s="10">
        <v>1</v>
      </c>
      <c r="B6" s="25" t="s">
        <v>967</v>
      </c>
      <c r="C6" s="283" t="s">
        <v>968</v>
      </c>
    </row>
    <row r="7" spans="1:8" ht="15">
      <c r="A7" s="10">
        <v>2</v>
      </c>
      <c r="B7" s="25" t="s">
        <v>969</v>
      </c>
      <c r="C7" s="283" t="s">
        <v>970</v>
      </c>
    </row>
    <row r="8" spans="1:8" ht="15">
      <c r="A8" s="10">
        <v>3</v>
      </c>
      <c r="B8" s="25" t="s">
        <v>971</v>
      </c>
      <c r="C8" s="283" t="s">
        <v>970</v>
      </c>
    </row>
    <row r="9" spans="1:8" ht="15">
      <c r="A9" s="10">
        <v>4</v>
      </c>
      <c r="B9" s="25" t="s">
        <v>972</v>
      </c>
      <c r="C9" s="283" t="s">
        <v>973</v>
      </c>
    </row>
    <row r="10" spans="1:8" ht="15">
      <c r="A10" s="10">
        <v>5</v>
      </c>
      <c r="B10" s="25" t="s">
        <v>974</v>
      </c>
      <c r="C10" s="283" t="s">
        <v>973</v>
      </c>
    </row>
    <row r="11" spans="1:8" ht="15">
      <c r="A11" s="10">
        <v>6</v>
      </c>
      <c r="B11" s="25" t="s">
        <v>975</v>
      </c>
      <c r="C11" s="283" t="s">
        <v>973</v>
      </c>
    </row>
    <row r="12" spans="1:8" ht="15">
      <c r="A12" s="10">
        <v>7</v>
      </c>
      <c r="B12" s="25" t="s">
        <v>976</v>
      </c>
      <c r="C12" s="283" t="s">
        <v>970</v>
      </c>
      <c r="H12" s="2"/>
    </row>
    <row r="13" spans="1:8" ht="55.2">
      <c r="A13" s="10"/>
      <c r="B13" s="277" t="s">
        <v>93</v>
      </c>
      <c r="C13" s="286" t="s">
        <v>451</v>
      </c>
    </row>
    <row r="14" spans="1:8">
      <c r="A14" s="10">
        <v>1</v>
      </c>
      <c r="B14" s="21" t="s">
        <v>977</v>
      </c>
      <c r="C14" s="284" t="s">
        <v>978</v>
      </c>
    </row>
    <row r="15" spans="1:8">
      <c r="A15" s="10">
        <v>2</v>
      </c>
      <c r="B15" s="21" t="s">
        <v>979</v>
      </c>
      <c r="C15" s="284" t="s">
        <v>980</v>
      </c>
    </row>
    <row r="16" spans="1:8">
      <c r="A16" s="10">
        <v>3</v>
      </c>
      <c r="B16" s="21" t="s">
        <v>981</v>
      </c>
      <c r="C16" s="284" t="s">
        <v>982</v>
      </c>
    </row>
    <row r="17" spans="1:3">
      <c r="A17" s="10">
        <v>4</v>
      </c>
      <c r="B17" s="21" t="s">
        <v>983</v>
      </c>
      <c r="C17" s="284" t="s">
        <v>984</v>
      </c>
    </row>
    <row r="18" spans="1:3">
      <c r="A18" s="10">
        <v>5</v>
      </c>
      <c r="B18" s="21" t="s">
        <v>985</v>
      </c>
      <c r="C18" s="284" t="s">
        <v>986</v>
      </c>
    </row>
    <row r="19" spans="1:3" ht="15.75" customHeight="1">
      <c r="A19" s="10"/>
      <c r="B19" s="21"/>
      <c r="C19" s="22"/>
    </row>
    <row r="20" spans="1:3" ht="30" customHeight="1">
      <c r="A20" s="10"/>
      <c r="B20" s="619" t="s">
        <v>94</v>
      </c>
      <c r="C20" s="620"/>
    </row>
    <row r="21" spans="1:3" ht="15">
      <c r="A21" s="10">
        <v>1</v>
      </c>
      <c r="B21" s="25" t="s">
        <v>987</v>
      </c>
      <c r="C21" s="570">
        <v>0.65</v>
      </c>
    </row>
    <row r="22" spans="1:3" ht="15">
      <c r="A22" s="569">
        <v>2</v>
      </c>
      <c r="B22" s="25" t="s">
        <v>988</v>
      </c>
      <c r="C22" s="570">
        <v>0.15</v>
      </c>
    </row>
    <row r="23" spans="1:3" ht="15">
      <c r="A23" s="569">
        <v>3</v>
      </c>
      <c r="B23" s="25" t="s">
        <v>989</v>
      </c>
      <c r="C23" s="570">
        <v>0.15</v>
      </c>
    </row>
    <row r="24" spans="1:3" ht="15">
      <c r="A24" s="569">
        <v>4</v>
      </c>
      <c r="B24" s="25" t="s">
        <v>990</v>
      </c>
      <c r="C24" s="570">
        <v>0.05</v>
      </c>
    </row>
    <row r="25" spans="1:3" ht="15.75" customHeight="1">
      <c r="A25" s="10"/>
      <c r="B25" s="25"/>
      <c r="C25" s="26"/>
    </row>
    <row r="26" spans="1:3" ht="29.25" customHeight="1">
      <c r="A26" s="10"/>
      <c r="B26" s="619" t="s">
        <v>174</v>
      </c>
      <c r="C26" s="620"/>
    </row>
    <row r="27" spans="1:3" ht="15">
      <c r="A27" s="10">
        <v>1</v>
      </c>
      <c r="B27" s="25" t="s">
        <v>987</v>
      </c>
      <c r="C27" s="572">
        <v>0.65</v>
      </c>
    </row>
    <row r="28" spans="1:3" ht="15">
      <c r="A28" s="571">
        <v>2</v>
      </c>
      <c r="B28" s="25" t="s">
        <v>988</v>
      </c>
      <c r="C28" s="572">
        <v>0.15</v>
      </c>
    </row>
    <row r="29" spans="1:3" ht="15">
      <c r="A29" s="571">
        <v>3</v>
      </c>
      <c r="B29" s="25" t="s">
        <v>989</v>
      </c>
      <c r="C29" s="572">
        <v>0.15</v>
      </c>
    </row>
    <row r="30" spans="1:3" ht="15.6" thickBot="1">
      <c r="A30" s="11">
        <v>4</v>
      </c>
      <c r="B30" s="25" t="s">
        <v>990</v>
      </c>
      <c r="C30" s="572">
        <v>0.05</v>
      </c>
    </row>
  </sheetData>
  <mergeCells count="2">
    <mergeCell ref="B26:C26"/>
    <mergeCell ref="B20:C20"/>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23" sqref="B23:C23"/>
      <selection pane="topRight" activeCell="B23" sqref="B23:C23"/>
      <selection pane="bottomLeft" activeCell="B23" sqref="B23:C23"/>
      <selection pane="bottomRight" activeCell="B6" sqref="B6:B7"/>
    </sheetView>
  </sheetViews>
  <sheetFormatPr defaultRowHeight="14.4"/>
  <cols>
    <col min="1" max="1" width="9.5546875" style="1" bestFit="1" customWidth="1"/>
    <col min="2" max="2" width="47.5546875" style="1" customWidth="1"/>
    <col min="3" max="3" width="28" style="1" customWidth="1"/>
    <col min="4" max="4" width="25.5546875" style="1" customWidth="1"/>
    <col min="5" max="5" width="18.88671875" style="1" customWidth="1"/>
    <col min="6" max="6" width="12" bestFit="1" customWidth="1"/>
    <col min="7" max="7" width="12.5546875" bestFit="1" customWidth="1"/>
  </cols>
  <sheetData>
    <row r="1" spans="1:5">
      <c r="A1" s="13" t="s">
        <v>108</v>
      </c>
      <c r="B1" s="12" t="str">
        <f>Info!C2</f>
        <v>ს.ს ტერა ბანკი</v>
      </c>
    </row>
    <row r="2" spans="1:5" s="13" customFormat="1" ht="15.75" customHeight="1">
      <c r="A2" s="13" t="s">
        <v>109</v>
      </c>
      <c r="B2" s="298">
        <f>'1. key ratios'!B2</f>
        <v>45016</v>
      </c>
    </row>
    <row r="3" spans="1:5" s="13" customFormat="1" ht="15.75" customHeight="1"/>
    <row r="4" spans="1:5" s="13" customFormat="1" ht="15.75" customHeight="1" thickBot="1">
      <c r="A4" s="156" t="s">
        <v>255</v>
      </c>
      <c r="B4" s="157" t="s">
        <v>168</v>
      </c>
      <c r="C4" s="121"/>
      <c r="D4" s="121"/>
      <c r="E4" s="122" t="s">
        <v>87</v>
      </c>
    </row>
    <row r="5" spans="1:5" s="71" customFormat="1" ht="17.399999999999999" customHeight="1">
      <c r="A5" s="209"/>
      <c r="B5" s="210"/>
      <c r="C5" s="120" t="s">
        <v>0</v>
      </c>
      <c r="D5" s="120" t="s">
        <v>1</v>
      </c>
      <c r="E5" s="211" t="s">
        <v>2</v>
      </c>
    </row>
    <row r="6" spans="1:5" ht="14.4" customHeight="1">
      <c r="A6" s="212"/>
      <c r="B6" s="621" t="s">
        <v>144</v>
      </c>
      <c r="C6" s="621" t="s">
        <v>856</v>
      </c>
      <c r="D6" s="622" t="s">
        <v>143</v>
      </c>
      <c r="E6" s="623"/>
    </row>
    <row r="7" spans="1:5" ht="99.6" customHeight="1">
      <c r="A7" s="212"/>
      <c r="B7" s="621"/>
      <c r="C7" s="621"/>
      <c r="D7" s="207" t="s">
        <v>142</v>
      </c>
      <c r="E7" s="208" t="s">
        <v>353</v>
      </c>
    </row>
    <row r="8" spans="1:5" ht="22.5" customHeight="1">
      <c r="A8" s="412">
        <v>1</v>
      </c>
      <c r="B8" s="359" t="s">
        <v>843</v>
      </c>
      <c r="C8" s="413">
        <v>188737665.35999998</v>
      </c>
      <c r="D8" s="413">
        <v>0</v>
      </c>
      <c r="E8" s="413">
        <v>188737665.35999998</v>
      </c>
    </row>
    <row r="9" spans="1:5">
      <c r="A9" s="412">
        <v>1.1000000000000001</v>
      </c>
      <c r="B9" s="360" t="s">
        <v>96</v>
      </c>
      <c r="C9" s="413">
        <v>38060965.609999999</v>
      </c>
      <c r="D9" s="413">
        <v>0</v>
      </c>
      <c r="E9" s="413">
        <v>38060965.609999999</v>
      </c>
    </row>
    <row r="10" spans="1:5">
      <c r="A10" s="412">
        <v>1.2</v>
      </c>
      <c r="B10" s="360" t="s">
        <v>97</v>
      </c>
      <c r="C10" s="413">
        <v>141288932.17999998</v>
      </c>
      <c r="D10" s="413">
        <v>0</v>
      </c>
      <c r="E10" s="413">
        <v>141288932.17999998</v>
      </c>
    </row>
    <row r="11" spans="1:5">
      <c r="A11" s="412">
        <v>1.3</v>
      </c>
      <c r="B11" s="360" t="s">
        <v>98</v>
      </c>
      <c r="C11" s="413">
        <v>9387767.5700000003</v>
      </c>
      <c r="D11" s="413">
        <v>0</v>
      </c>
      <c r="E11" s="413">
        <v>9387767.5700000003</v>
      </c>
    </row>
    <row r="12" spans="1:5">
      <c r="A12" s="412">
        <v>2</v>
      </c>
      <c r="B12" s="361" t="s">
        <v>730</v>
      </c>
      <c r="C12" s="413">
        <v>0</v>
      </c>
      <c r="D12" s="413">
        <v>0</v>
      </c>
      <c r="E12" s="413">
        <v>0</v>
      </c>
    </row>
    <row r="13" spans="1:5">
      <c r="A13" s="412">
        <v>2.1</v>
      </c>
      <c r="B13" s="362" t="s">
        <v>731</v>
      </c>
      <c r="C13" s="413">
        <v>0</v>
      </c>
      <c r="D13" s="413">
        <v>0</v>
      </c>
      <c r="E13" s="413">
        <v>0</v>
      </c>
    </row>
    <row r="14" spans="1:5" ht="33.9" customHeight="1">
      <c r="A14" s="412">
        <v>3</v>
      </c>
      <c r="B14" s="363" t="s">
        <v>732</v>
      </c>
      <c r="C14" s="413">
        <v>0</v>
      </c>
      <c r="D14" s="413">
        <v>0</v>
      </c>
      <c r="E14" s="413">
        <v>0</v>
      </c>
    </row>
    <row r="15" spans="1:5" ht="32.4" customHeight="1">
      <c r="A15" s="412">
        <v>4</v>
      </c>
      <c r="B15" s="364" t="s">
        <v>733</v>
      </c>
      <c r="C15" s="413">
        <v>0</v>
      </c>
      <c r="D15" s="413">
        <v>0</v>
      </c>
      <c r="E15" s="413">
        <v>0</v>
      </c>
    </row>
    <row r="16" spans="1:5" ht="23.1" customHeight="1">
      <c r="A16" s="412">
        <v>5</v>
      </c>
      <c r="B16" s="364" t="s">
        <v>734</v>
      </c>
      <c r="C16" s="413">
        <v>0</v>
      </c>
      <c r="D16" s="413">
        <v>0</v>
      </c>
      <c r="E16" s="413">
        <v>0</v>
      </c>
    </row>
    <row r="17" spans="1:5">
      <c r="A17" s="412">
        <v>5.0999999999999996</v>
      </c>
      <c r="B17" s="365" t="s">
        <v>735</v>
      </c>
      <c r="C17" s="413">
        <v>0</v>
      </c>
      <c r="D17" s="413">
        <v>0</v>
      </c>
      <c r="E17" s="413">
        <v>0</v>
      </c>
    </row>
    <row r="18" spans="1:5">
      <c r="A18" s="412">
        <v>5.2</v>
      </c>
      <c r="B18" s="365" t="s">
        <v>569</v>
      </c>
      <c r="C18" s="413">
        <v>0</v>
      </c>
      <c r="D18" s="413">
        <v>0</v>
      </c>
      <c r="E18" s="413">
        <v>0</v>
      </c>
    </row>
    <row r="19" spans="1:5">
      <c r="A19" s="412">
        <v>5.3</v>
      </c>
      <c r="B19" s="365" t="s">
        <v>736</v>
      </c>
      <c r="C19" s="413">
        <v>0</v>
      </c>
      <c r="D19" s="413">
        <v>0</v>
      </c>
      <c r="E19" s="413">
        <v>0</v>
      </c>
    </row>
    <row r="20" spans="1:5" ht="20.399999999999999">
      <c r="A20" s="412">
        <v>6</v>
      </c>
      <c r="B20" s="363" t="s">
        <v>737</v>
      </c>
      <c r="C20" s="413">
        <v>1210660444.874702</v>
      </c>
      <c r="D20" s="413">
        <v>0</v>
      </c>
      <c r="E20" s="413">
        <v>1210660444.874702</v>
      </c>
    </row>
    <row r="21" spans="1:5">
      <c r="A21" s="412">
        <v>6.1</v>
      </c>
      <c r="B21" s="365" t="s">
        <v>569</v>
      </c>
      <c r="C21" s="413">
        <v>148069137.96274245</v>
      </c>
      <c r="D21" s="413">
        <v>0</v>
      </c>
      <c r="E21" s="413">
        <v>148069137.96274245</v>
      </c>
    </row>
    <row r="22" spans="1:5">
      <c r="A22" s="412">
        <v>6.2</v>
      </c>
      <c r="B22" s="365" t="s">
        <v>736</v>
      </c>
      <c r="C22" s="413">
        <v>1062591306.9119594</v>
      </c>
      <c r="D22" s="413">
        <v>0</v>
      </c>
      <c r="E22" s="413">
        <v>1062591306.9119594</v>
      </c>
    </row>
    <row r="23" spans="1:5" ht="20.399999999999999">
      <c r="A23" s="412">
        <v>7</v>
      </c>
      <c r="B23" s="366" t="s">
        <v>738</v>
      </c>
      <c r="C23" s="413">
        <v>2538</v>
      </c>
      <c r="D23" s="413">
        <v>0</v>
      </c>
      <c r="E23" s="413">
        <v>2538</v>
      </c>
    </row>
    <row r="24" spans="1:5" ht="20.399999999999999">
      <c r="A24" s="412">
        <v>8</v>
      </c>
      <c r="B24" s="367" t="s">
        <v>739</v>
      </c>
      <c r="C24" s="413">
        <v>0</v>
      </c>
      <c r="D24" s="413">
        <v>0</v>
      </c>
      <c r="E24" s="413">
        <v>0</v>
      </c>
    </row>
    <row r="25" spans="1:5">
      <c r="A25" s="412">
        <v>9</v>
      </c>
      <c r="B25" s="364" t="s">
        <v>740</v>
      </c>
      <c r="C25" s="413">
        <v>24263991</v>
      </c>
      <c r="D25" s="413">
        <v>0</v>
      </c>
      <c r="E25" s="413">
        <v>24263991</v>
      </c>
    </row>
    <row r="26" spans="1:5">
      <c r="A26" s="412">
        <v>9.1</v>
      </c>
      <c r="B26" s="368" t="s">
        <v>741</v>
      </c>
      <c r="C26" s="413">
        <v>24263991</v>
      </c>
      <c r="D26" s="413">
        <v>0</v>
      </c>
      <c r="E26" s="413">
        <v>24263991</v>
      </c>
    </row>
    <row r="27" spans="1:5">
      <c r="A27" s="412">
        <v>9.1999999999999993</v>
      </c>
      <c r="B27" s="368" t="s">
        <v>742</v>
      </c>
      <c r="C27" s="413">
        <v>0</v>
      </c>
      <c r="D27" s="413">
        <v>0</v>
      </c>
      <c r="E27" s="413">
        <v>0</v>
      </c>
    </row>
    <row r="28" spans="1:5">
      <c r="A28" s="412">
        <v>10</v>
      </c>
      <c r="B28" s="364" t="s">
        <v>36</v>
      </c>
      <c r="C28" s="413">
        <v>24513904</v>
      </c>
      <c r="D28" s="413">
        <v>24513904</v>
      </c>
      <c r="E28" s="413">
        <v>0</v>
      </c>
    </row>
    <row r="29" spans="1:5">
      <c r="A29" s="412">
        <v>10.1</v>
      </c>
      <c r="B29" s="368" t="s">
        <v>743</v>
      </c>
      <c r="C29" s="413">
        <v>20374000</v>
      </c>
      <c r="D29" s="413">
        <v>20374000</v>
      </c>
      <c r="E29" s="413">
        <v>0</v>
      </c>
    </row>
    <row r="30" spans="1:5">
      <c r="A30" s="412">
        <v>10.199999999999999</v>
      </c>
      <c r="B30" s="368" t="s">
        <v>744</v>
      </c>
      <c r="C30" s="413">
        <v>4139904</v>
      </c>
      <c r="D30" s="413">
        <v>4139904</v>
      </c>
      <c r="E30" s="413">
        <v>0</v>
      </c>
    </row>
    <row r="31" spans="1:5">
      <c r="A31" s="412">
        <v>11</v>
      </c>
      <c r="B31" s="364" t="s">
        <v>745</v>
      </c>
      <c r="C31" s="413">
        <v>0</v>
      </c>
      <c r="D31" s="413">
        <v>0</v>
      </c>
      <c r="E31" s="413">
        <v>0</v>
      </c>
    </row>
    <row r="32" spans="1:5">
      <c r="A32" s="412">
        <v>11.1</v>
      </c>
      <c r="B32" s="368" t="s">
        <v>746</v>
      </c>
      <c r="C32" s="413">
        <v>0</v>
      </c>
      <c r="D32" s="413">
        <v>0</v>
      </c>
      <c r="E32" s="413">
        <v>0</v>
      </c>
    </row>
    <row r="33" spans="1:7">
      <c r="A33" s="412">
        <v>11.2</v>
      </c>
      <c r="B33" s="368" t="s">
        <v>747</v>
      </c>
      <c r="C33" s="413">
        <v>0</v>
      </c>
      <c r="D33" s="413">
        <v>0</v>
      </c>
      <c r="E33" s="413">
        <v>0</v>
      </c>
    </row>
    <row r="34" spans="1:7">
      <c r="A34" s="412">
        <v>13</v>
      </c>
      <c r="B34" s="364" t="s">
        <v>99</v>
      </c>
      <c r="C34" s="413">
        <v>25714834.885718741</v>
      </c>
      <c r="D34" s="413">
        <v>0</v>
      </c>
      <c r="E34" s="413">
        <v>25714834.885718741</v>
      </c>
    </row>
    <row r="35" spans="1:7">
      <c r="A35" s="412">
        <v>13.1</v>
      </c>
      <c r="B35" s="369" t="s">
        <v>748</v>
      </c>
      <c r="C35" s="413">
        <v>21197163</v>
      </c>
      <c r="D35" s="413">
        <v>0</v>
      </c>
      <c r="E35" s="413">
        <v>21197163</v>
      </c>
    </row>
    <row r="36" spans="1:7">
      <c r="A36" s="412">
        <v>13.2</v>
      </c>
      <c r="B36" s="369" t="s">
        <v>749</v>
      </c>
      <c r="C36" s="413">
        <v>0</v>
      </c>
      <c r="D36" s="413">
        <v>0</v>
      </c>
      <c r="E36" s="413">
        <v>0</v>
      </c>
    </row>
    <row r="37" spans="1:7" ht="42" thickBot="1">
      <c r="A37" s="213"/>
      <c r="B37" s="214" t="s">
        <v>320</v>
      </c>
      <c r="C37" s="413">
        <v>1473893378.1204207</v>
      </c>
      <c r="D37" s="413">
        <v>24513904</v>
      </c>
      <c r="E37" s="413">
        <v>1449379474.1204207</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23" sqref="B23:C23"/>
      <selection pane="topRight" activeCell="B23" sqref="B23:C23"/>
      <selection pane="bottomLeft" activeCell="B23" sqref="B23:C23"/>
      <selection pane="bottomRight" activeCell="B5" sqref="B5"/>
    </sheetView>
  </sheetViews>
  <sheetFormatPr defaultRowHeight="14.4" outlineLevelRow="1"/>
  <cols>
    <col min="1" max="1" width="9.5546875" style="1" bestFit="1" customWidth="1"/>
    <col min="2" max="2" width="114.33203125" style="1"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3" t="s">
        <v>108</v>
      </c>
      <c r="B1" s="12" t="str">
        <f>Info!C2</f>
        <v>ს.ს ტერა ბანკი</v>
      </c>
    </row>
    <row r="2" spans="1:6" s="13" customFormat="1" ht="15.75" customHeight="1">
      <c r="A2" s="13" t="s">
        <v>109</v>
      </c>
      <c r="B2" s="298">
        <f>'1. key ratios'!B2</f>
        <v>45016</v>
      </c>
      <c r="C2"/>
      <c r="D2"/>
      <c r="E2"/>
      <c r="F2"/>
    </row>
    <row r="3" spans="1:6" s="13" customFormat="1" ht="15.75" customHeight="1">
      <c r="C3"/>
      <c r="D3"/>
      <c r="E3"/>
      <c r="F3"/>
    </row>
    <row r="4" spans="1:6" s="13" customFormat="1" ht="28.2" thickBot="1">
      <c r="A4" s="13" t="s">
        <v>256</v>
      </c>
      <c r="B4" s="128" t="s">
        <v>171</v>
      </c>
      <c r="C4" s="122" t="s">
        <v>87</v>
      </c>
      <c r="D4"/>
      <c r="E4"/>
      <c r="F4"/>
    </row>
    <row r="5" spans="1:6" ht="15" thickBot="1">
      <c r="A5" s="123">
        <v>1</v>
      </c>
      <c r="B5" s="124" t="s">
        <v>727</v>
      </c>
      <c r="C5" s="573">
        <v>1449379474.1204207</v>
      </c>
    </row>
    <row r="6" spans="1:6" ht="15" thickBot="1">
      <c r="A6" s="70">
        <v>2.1</v>
      </c>
      <c r="B6" s="130" t="s">
        <v>861</v>
      </c>
      <c r="C6" s="574">
        <v>79360316.374817386</v>
      </c>
    </row>
    <row r="7" spans="1:6" s="2" customFormat="1" ht="28.2" outlineLevel="1" thickBot="1">
      <c r="A7" s="129">
        <v>2.2000000000000002</v>
      </c>
      <c r="B7" s="125" t="s">
        <v>862</v>
      </c>
      <c r="C7" s="574">
        <v>59585300</v>
      </c>
    </row>
    <row r="8" spans="1:6" s="2" customFormat="1" ht="28.2" thickBot="1">
      <c r="A8" s="129">
        <v>3</v>
      </c>
      <c r="B8" s="126" t="s">
        <v>728</v>
      </c>
      <c r="C8" s="573">
        <v>1588325090.4952381</v>
      </c>
    </row>
    <row r="9" spans="1:6" ht="15" thickBot="1">
      <c r="A9" s="70">
        <v>4</v>
      </c>
      <c r="B9" s="133" t="s">
        <v>169</v>
      </c>
      <c r="C9" s="574">
        <v>0</v>
      </c>
    </row>
    <row r="10" spans="1:6" s="2" customFormat="1" ht="28.2" outlineLevel="1" thickBot="1">
      <c r="A10" s="129">
        <v>5.0999999999999996</v>
      </c>
      <c r="B10" s="125" t="s">
        <v>175</v>
      </c>
      <c r="C10" s="574">
        <v>-37966616.862328701</v>
      </c>
    </row>
    <row r="11" spans="1:6" s="2" customFormat="1" ht="28.2" outlineLevel="1" thickBot="1">
      <c r="A11" s="129">
        <v>5.2</v>
      </c>
      <c r="B11" s="125" t="s">
        <v>176</v>
      </c>
      <c r="C11" s="574">
        <v>-58393594</v>
      </c>
    </row>
    <row r="12" spans="1:6" s="2" customFormat="1" ht="15" thickBot="1">
      <c r="A12" s="129">
        <v>6</v>
      </c>
      <c r="B12" s="131" t="s">
        <v>438</v>
      </c>
      <c r="C12" s="574">
        <v>0</v>
      </c>
    </row>
    <row r="13" spans="1:6" s="2" customFormat="1" ht="15" thickBot="1">
      <c r="A13" s="132">
        <v>7</v>
      </c>
      <c r="B13" s="127" t="s">
        <v>170</v>
      </c>
      <c r="C13" s="573">
        <v>1491964879.6329093</v>
      </c>
    </row>
    <row r="15" spans="1:6" ht="27.6">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c95p8ExTT6AfdgGQJt6OO5kXRgyNWaaFh4E3zCdove8=</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W6jK7MJR2MNJYFihuw0exNr+sjyfGXXNKfUYAcw/f3E=</DigestValue>
    </Reference>
  </SignedInfo>
  <SignatureValue>E+LP/nGgceuNy+NTC0MMDU0XIn6bVjPMtGcdtdgCfSo2HGdA8TCmNCLU9b9Ik9boLHSX1/egRXb2
sDutfz+ketHf4O1v45Zp889TOVxSppLG2EZGl/Xhkxg+JL4o2O7T1BPkgEcRAa6meuEZKnXgknCb
68SkwA1wJfL0+Ednspo0MdLXDxAn4/ptciVv9pPoCE1kIIKS2tFIls9hHWwgH6M/aFXc+/XFGhqR
AdZKAxWanNHeomCZh2yZWDObMytuTdN5CBkTBCXJlq+wmOA5gkkiWMZy2403EI0RwmERj1q/USFq
1gSTc6XDj5/F2SZlXY4JcFWTeROA6YyCtauV1w==</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vZXMiFwFE7tU3jCoKHT04V4gTEDstnqBQn2E48nNBtY=</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G42Y/KTb8n4qEw0HFuHrrT1sulLcvd9jJA6X2IORt/o=</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24.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JXWIrlKFv8dBdHgbBsxByPOLyWdHbFirDhO9WCuSqUU=</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G42Y/KTb8n4qEw0HFuHrrT1sulLcvd9jJA6X2IORt/o=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GV1xS9fpytCGfb0eWp0m8pvTDw9GHrBqLHuJw8r9UqA=</DigestValue>
      </Reference>
      <Reference URI="/xl/styles.xml?ContentType=application/vnd.openxmlformats-officedocument.spreadsheetml.styles+xml">
        <DigestMethod Algorithm="http://www.w3.org/2001/04/xmlenc#sha256"/>
        <DigestValue>kPIdVbm/rBCWch3FaFWWJk01Y/he/Cj7tz0vJF/bbZ8=</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oE/Cz48g/fS6NhqfhyE5h5OtXHay7Ice6PlycjDbZwY=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i09LcII/D/Nv8ws0gcj2x2432DSrrbGz//Odc56ZzcM=</DigestValue>
      </Reference>
      <Reference URI="/xl/worksheets/sheet10.xml?ContentType=application/vnd.openxmlformats-officedocument.spreadsheetml.worksheet+xml">
        <DigestMethod Algorithm="http://www.w3.org/2001/04/xmlenc#sha256"/>
        <DigestValue>8q5n3QRU/boxlYbaRkMTQFBvx35ZPzyCsho3HL3JDTM=</DigestValue>
      </Reference>
      <Reference URI="/xl/worksheets/sheet11.xml?ContentType=application/vnd.openxmlformats-officedocument.spreadsheetml.worksheet+xml">
        <DigestMethod Algorithm="http://www.w3.org/2001/04/xmlenc#sha256"/>
        <DigestValue>pz+6HnKqdMsJWptYe5/CNowJ35BC842TsR5Ro5ZI9Aw=</DigestValue>
      </Reference>
      <Reference URI="/xl/worksheets/sheet12.xml?ContentType=application/vnd.openxmlformats-officedocument.spreadsheetml.worksheet+xml">
        <DigestMethod Algorithm="http://www.w3.org/2001/04/xmlenc#sha256"/>
        <DigestValue>XHw5Kk1RDoPdfbk5cWHdb1iddOibxxPSOfXHuzBQQ6Q=</DigestValue>
      </Reference>
      <Reference URI="/xl/worksheets/sheet13.xml?ContentType=application/vnd.openxmlformats-officedocument.spreadsheetml.worksheet+xml">
        <DigestMethod Algorithm="http://www.w3.org/2001/04/xmlenc#sha256"/>
        <DigestValue>HVkRp5LqPyYVdyxGUO37w3yI11JxNjQvjwYHMys8BYo=</DigestValue>
      </Reference>
      <Reference URI="/xl/worksheets/sheet14.xml?ContentType=application/vnd.openxmlformats-officedocument.spreadsheetml.worksheet+xml">
        <DigestMethod Algorithm="http://www.w3.org/2001/04/xmlenc#sha256"/>
        <DigestValue>Ych0v/kUilAtLa0tUEbuNNflKgtlkJ+FlKTf0BNP73k=</DigestValue>
      </Reference>
      <Reference URI="/xl/worksheets/sheet15.xml?ContentType=application/vnd.openxmlformats-officedocument.spreadsheetml.worksheet+xml">
        <DigestMethod Algorithm="http://www.w3.org/2001/04/xmlenc#sha256"/>
        <DigestValue>AZfObHOon/3NQsiknI17LauLJOYJA1UorxpHYj75ujE=</DigestValue>
      </Reference>
      <Reference URI="/xl/worksheets/sheet16.xml?ContentType=application/vnd.openxmlformats-officedocument.spreadsheetml.worksheet+xml">
        <DigestMethod Algorithm="http://www.w3.org/2001/04/xmlenc#sha256"/>
        <DigestValue>Ero2zuk3LPQA1XJfmIglJendzg5Ez7TSO9fZqXNQyyA=</DigestValue>
      </Reference>
      <Reference URI="/xl/worksheets/sheet17.xml?ContentType=application/vnd.openxmlformats-officedocument.spreadsheetml.worksheet+xml">
        <DigestMethod Algorithm="http://www.w3.org/2001/04/xmlenc#sha256"/>
        <DigestValue>6BtKUwyfbguWKfy4Vk58lhGE4u8n/Imt0KteHaMhmJA=</DigestValue>
      </Reference>
      <Reference URI="/xl/worksheets/sheet18.xml?ContentType=application/vnd.openxmlformats-officedocument.spreadsheetml.worksheet+xml">
        <DigestMethod Algorithm="http://www.w3.org/2001/04/xmlenc#sha256"/>
        <DigestValue>r1ZN1IubaaKwf4Hk2bRYZQBoEre3rh5kIS0xnLAe6Q0=</DigestValue>
      </Reference>
      <Reference URI="/xl/worksheets/sheet19.xml?ContentType=application/vnd.openxmlformats-officedocument.spreadsheetml.worksheet+xml">
        <DigestMethod Algorithm="http://www.w3.org/2001/04/xmlenc#sha256"/>
        <DigestValue>XU+zt+Wbs/Q1FrlyqIbfA1Ojto296i7fanP0wNx8Pls=</DigestValue>
      </Reference>
      <Reference URI="/xl/worksheets/sheet2.xml?ContentType=application/vnd.openxmlformats-officedocument.spreadsheetml.worksheet+xml">
        <DigestMethod Algorithm="http://www.w3.org/2001/04/xmlenc#sha256"/>
        <DigestValue>T8ZfrQjgruM0BDDb/DP4FNLAZrEV7wettddf2+ChSZ8=</DigestValue>
      </Reference>
      <Reference URI="/xl/worksheets/sheet20.xml?ContentType=application/vnd.openxmlformats-officedocument.spreadsheetml.worksheet+xml">
        <DigestMethod Algorithm="http://www.w3.org/2001/04/xmlenc#sha256"/>
        <DigestValue>xFWHAgBvl8m8ML3pKygD8BxCPsMNY5j4HviVHvwq9iQ=</DigestValue>
      </Reference>
      <Reference URI="/xl/worksheets/sheet21.xml?ContentType=application/vnd.openxmlformats-officedocument.spreadsheetml.worksheet+xml">
        <DigestMethod Algorithm="http://www.w3.org/2001/04/xmlenc#sha256"/>
        <DigestValue>Qr9ef/iqux9q3InFE5iuyXaZzaN5FfEYtCaMkJuS+2E=</DigestValue>
      </Reference>
      <Reference URI="/xl/worksheets/sheet22.xml?ContentType=application/vnd.openxmlformats-officedocument.spreadsheetml.worksheet+xml">
        <DigestMethod Algorithm="http://www.w3.org/2001/04/xmlenc#sha256"/>
        <DigestValue>iVyTKbT/pPsOheyCSyTJmetpoRM1XhEjFvn5s6Q4z90=</DigestValue>
      </Reference>
      <Reference URI="/xl/worksheets/sheet23.xml?ContentType=application/vnd.openxmlformats-officedocument.spreadsheetml.worksheet+xml">
        <DigestMethod Algorithm="http://www.w3.org/2001/04/xmlenc#sha256"/>
        <DigestValue>P3jTe/8zV+ps/NaX8VNjrOT0HK4dvUW0O2cN0AfvDtI=</DigestValue>
      </Reference>
      <Reference URI="/xl/worksheets/sheet24.xml?ContentType=application/vnd.openxmlformats-officedocument.spreadsheetml.worksheet+xml">
        <DigestMethod Algorithm="http://www.w3.org/2001/04/xmlenc#sha256"/>
        <DigestValue>NxLbwlS+/Hl6LcvylrslWL8TIXZBHUnD+UXFtlU9dwM=</DigestValue>
      </Reference>
      <Reference URI="/xl/worksheets/sheet25.xml?ContentType=application/vnd.openxmlformats-officedocument.spreadsheetml.worksheet+xml">
        <DigestMethod Algorithm="http://www.w3.org/2001/04/xmlenc#sha256"/>
        <DigestValue>2H/IQvLmw2+Bl3kqLzOBKs6jXPTp4l9ueUx188jF7X4=</DigestValue>
      </Reference>
      <Reference URI="/xl/worksheets/sheet26.xml?ContentType=application/vnd.openxmlformats-officedocument.spreadsheetml.worksheet+xml">
        <DigestMethod Algorithm="http://www.w3.org/2001/04/xmlenc#sha256"/>
        <DigestValue>i9yXN1Ua92IX0/yroPyr/yKeziRrSxQG8hAzEUFhxDU=</DigestValue>
      </Reference>
      <Reference URI="/xl/worksheets/sheet27.xml?ContentType=application/vnd.openxmlformats-officedocument.spreadsheetml.worksheet+xml">
        <DigestMethod Algorithm="http://www.w3.org/2001/04/xmlenc#sha256"/>
        <DigestValue>fSvi2dh+W5VMx7Y1ikejsG0Jt4zTFXydhET4ZNPGK0g=</DigestValue>
      </Reference>
      <Reference URI="/xl/worksheets/sheet28.xml?ContentType=application/vnd.openxmlformats-officedocument.spreadsheetml.worksheet+xml">
        <DigestMethod Algorithm="http://www.w3.org/2001/04/xmlenc#sha256"/>
        <DigestValue>C5cYhoBmFqEGz9fXyE60FxgdS3nJhktLwRKMts5s5ko=</DigestValue>
      </Reference>
      <Reference URI="/xl/worksheets/sheet29.xml?ContentType=application/vnd.openxmlformats-officedocument.spreadsheetml.worksheet+xml">
        <DigestMethod Algorithm="http://www.w3.org/2001/04/xmlenc#sha256"/>
        <DigestValue>DehQLaWmPG7RQyjCc0Pw8yK4YdwqDBTF9DdixNYRRIc=</DigestValue>
      </Reference>
      <Reference URI="/xl/worksheets/sheet3.xml?ContentType=application/vnd.openxmlformats-officedocument.spreadsheetml.worksheet+xml">
        <DigestMethod Algorithm="http://www.w3.org/2001/04/xmlenc#sha256"/>
        <DigestValue>KgMeVsRg/AX6v6KuhoO+PmrUKdT7UG6QLchyTyjlrgg=</DigestValue>
      </Reference>
      <Reference URI="/xl/worksheets/sheet30.xml?ContentType=application/vnd.openxmlformats-officedocument.spreadsheetml.worksheet+xml">
        <DigestMethod Algorithm="http://www.w3.org/2001/04/xmlenc#sha256"/>
        <DigestValue>SVukS3OIK5xZQBP9uZTzpcCxlZJjP8Isrsgi13OtpeM=</DigestValue>
      </Reference>
      <Reference URI="/xl/worksheets/sheet4.xml?ContentType=application/vnd.openxmlformats-officedocument.spreadsheetml.worksheet+xml">
        <DigestMethod Algorithm="http://www.w3.org/2001/04/xmlenc#sha256"/>
        <DigestValue>HRF8/C6ucT3AktrD3xPwpnhM1F1qnHrNTHeSF1ii/+E=</DigestValue>
      </Reference>
      <Reference URI="/xl/worksheets/sheet5.xml?ContentType=application/vnd.openxmlformats-officedocument.spreadsheetml.worksheet+xml">
        <DigestMethod Algorithm="http://www.w3.org/2001/04/xmlenc#sha256"/>
        <DigestValue>ZSeQjtvHPwglyX0gN2qbD6qWt1idN2LKxzj+kJsG3is=</DigestValue>
      </Reference>
      <Reference URI="/xl/worksheets/sheet6.xml?ContentType=application/vnd.openxmlformats-officedocument.spreadsheetml.worksheet+xml">
        <DigestMethod Algorithm="http://www.w3.org/2001/04/xmlenc#sha256"/>
        <DigestValue>bMRKXsugUheASg02W/AAVKquQJRdRXHQaxjMPvYsrIc=</DigestValue>
      </Reference>
      <Reference URI="/xl/worksheets/sheet7.xml?ContentType=application/vnd.openxmlformats-officedocument.spreadsheetml.worksheet+xml">
        <DigestMethod Algorithm="http://www.w3.org/2001/04/xmlenc#sha256"/>
        <DigestValue>UitccfYeLWWoowIQYrMzy3oM3zzaY+kOdC5KcZ+8aWo=</DigestValue>
      </Reference>
      <Reference URI="/xl/worksheets/sheet8.xml?ContentType=application/vnd.openxmlformats-officedocument.spreadsheetml.worksheet+xml">
        <DigestMethod Algorithm="http://www.w3.org/2001/04/xmlenc#sha256"/>
        <DigestValue>v4Zp0naMAqY4e+oeySuz50AW8lf4R7OCh+BTrYRjo3M=</DigestValue>
      </Reference>
      <Reference URI="/xl/worksheets/sheet9.xml?ContentType=application/vnd.openxmlformats-officedocument.spreadsheetml.worksheet+xml">
        <DigestMethod Algorithm="http://www.w3.org/2001/04/xmlenc#sha256"/>
        <DigestValue>c6u3d6TrIc2iXrZqnZaGoV6iDeH77s0s2UYu66kMgsI=</DigestValue>
      </Reference>
    </Manifest>
    <SignatureProperties>
      <SignatureProperty Id="idSignatureTime" Target="#idPackageSignature">
        <mdssi:SignatureTime xmlns:mdssi="http://schemas.openxmlformats.org/package/2006/digital-signature">
          <mdssi:Format>YYYY-MM-DDThh:mm:ssTZD</mdssi:Format>
          <mdssi:Value>2024-01-16T13:38:57Z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2024-01-16T13:38:57Z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h0+Tn45TNlfeWTnoCu+pKlFFv8iJ7XgNAxKawu5EiXs=</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jnfCNXAXuCt7U8WUAagoVH9hYmnuxUYs+4JRjgTPz+M=</DigestValue>
    </Reference>
  </SignedInfo>
  <SignatureValue>4xZNFvWOQATzKxG9tdIFRapGUueLEQz3wzYU6FtJII/iTkQ5bH0bigUtOktrhyptcq50bNWx+0nh
NYBonnsRSTDKDjf1C7NvX4uUQo75tdJlRY+8Nt3auVE0t8NgoRoK2FQ6ger6QWjSIVGyybnR7VQa
NuEqFrjsjYWdAO4FQNfT7ck7i5esGarFkU9gvnQwE9KlRLJ6hXM5byzv1Ze/ZRTWpSCySxG9B/dW
SoilOiyeDJ7WrFcUPho2iXd+t75J7depEz5tFjwQ8X1oaWjkUuLw4mM/oJfD+1QqDsqH7iwapkl0
IO8nz8NRiyV1oP/bcfyKWnc7di1OTQqnm9R/0Q==</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vZXMiFwFE7tU3jCoKHT04V4gTEDstnqBQn2E48nNBtY=</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G42Y/KTb8n4qEw0HFuHrrT1sulLcvd9jJA6X2IORt/o=</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G42Y/KTb8n4qEw0HFuHrrT1sulLcvd9jJA6X2IORt/o=</DigestValue>
      </Reference>
      <Reference URI="/xl/printerSettings/printerSettings15.bin?ContentType=application/vnd.openxmlformats-officedocument.spreadsheetml.printerSettings">
        <DigestMethod Algorithm="http://www.w3.org/2001/04/xmlenc#sha256"/>
        <DigestValue>JXWIrlKFv8dBdHgbBsxByPOLyWdHbFirDhO9WCuSqUU=</DigestValue>
      </Reference>
      <Reference URI="/xl/printerSettings/printerSettings16.bin?ContentType=application/vnd.openxmlformats-officedocument.spreadsheetml.printerSettings">
        <DigestMethod Algorithm="http://www.w3.org/2001/04/xmlenc#sha256"/>
        <DigestValue>JXWIrlKFv8dBdHgbBsxByPOLyWdHbFirDhO9WCuSqUU=</DigestValue>
      </Reference>
      <Reference URI="/xl/printerSettings/printerSettings17.bin?ContentType=application/vnd.openxmlformats-officedocument.spreadsheetml.printerSettings">
        <DigestMethod Algorithm="http://www.w3.org/2001/04/xmlenc#sha256"/>
        <DigestValue>JXWIrlKFv8dBdHgbBsxByPOLyWdHbFirDhO9WCuSqUU=</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JXWIrlKFv8dBdHgbBsxByPOLyWdHbFirDhO9WCuSqUU=</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24.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JXWIrlKFv8dBdHgbBsxByPOLyWdHbFirDhO9WCuSqUU=</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i1H/KDFjJcYFnRoG/vQAPO15syS6bTWL9W8sSlcyte0=</DigestValue>
      </Reference>
      <Reference URI="/xl/printerSettings/printerSettings8.bin?ContentType=application/vnd.openxmlformats-officedocument.spreadsheetml.printerSettings">
        <DigestMethod Algorithm="http://www.w3.org/2001/04/xmlenc#sha256"/>
        <DigestValue>G42Y/KTb8n4qEw0HFuHrrT1sulLcvd9jJA6X2IORt/o=</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GV1xS9fpytCGfb0eWp0m8pvTDw9GHrBqLHuJw8r9UqA=</DigestValue>
      </Reference>
      <Reference URI="/xl/styles.xml?ContentType=application/vnd.openxmlformats-officedocument.spreadsheetml.styles+xml">
        <DigestMethod Algorithm="http://www.w3.org/2001/04/xmlenc#sha256"/>
        <DigestValue>kPIdVbm/rBCWch3FaFWWJk01Y/he/Cj7tz0vJF/bbZ8=</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oE/Cz48g/fS6NhqfhyE5h5OtXHay7Ice6PlycjDbZwY=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i09LcII/D/Nv8ws0gcj2x2432DSrrbGz//Odc56ZzcM=</DigestValue>
      </Reference>
      <Reference URI="/xl/worksheets/sheet10.xml?ContentType=application/vnd.openxmlformats-officedocument.spreadsheetml.worksheet+xml">
        <DigestMethod Algorithm="http://www.w3.org/2001/04/xmlenc#sha256"/>
        <DigestValue>8q5n3QRU/boxlYbaRkMTQFBvx35ZPzyCsho3HL3JDTM=</DigestValue>
      </Reference>
      <Reference URI="/xl/worksheets/sheet11.xml?ContentType=application/vnd.openxmlformats-officedocument.spreadsheetml.worksheet+xml">
        <DigestMethod Algorithm="http://www.w3.org/2001/04/xmlenc#sha256"/>
        <DigestValue>pz+6HnKqdMsJWptYe5/CNowJ35BC842TsR5Ro5ZI9Aw=</DigestValue>
      </Reference>
      <Reference URI="/xl/worksheets/sheet12.xml?ContentType=application/vnd.openxmlformats-officedocument.spreadsheetml.worksheet+xml">
        <DigestMethod Algorithm="http://www.w3.org/2001/04/xmlenc#sha256"/>
        <DigestValue>XHw5Kk1RDoPdfbk5cWHdb1iddOibxxPSOfXHuzBQQ6Q=</DigestValue>
      </Reference>
      <Reference URI="/xl/worksheets/sheet13.xml?ContentType=application/vnd.openxmlformats-officedocument.spreadsheetml.worksheet+xml">
        <DigestMethod Algorithm="http://www.w3.org/2001/04/xmlenc#sha256"/>
        <DigestValue>HVkRp5LqPyYVdyxGUO37w3yI11JxNjQvjwYHMys8BYo=</DigestValue>
      </Reference>
      <Reference URI="/xl/worksheets/sheet14.xml?ContentType=application/vnd.openxmlformats-officedocument.spreadsheetml.worksheet+xml">
        <DigestMethod Algorithm="http://www.w3.org/2001/04/xmlenc#sha256"/>
        <DigestValue>Ych0v/kUilAtLa0tUEbuNNflKgtlkJ+FlKTf0BNP73k=</DigestValue>
      </Reference>
      <Reference URI="/xl/worksheets/sheet15.xml?ContentType=application/vnd.openxmlformats-officedocument.spreadsheetml.worksheet+xml">
        <DigestMethod Algorithm="http://www.w3.org/2001/04/xmlenc#sha256"/>
        <DigestValue>AZfObHOon/3NQsiknI17LauLJOYJA1UorxpHYj75ujE=</DigestValue>
      </Reference>
      <Reference URI="/xl/worksheets/sheet16.xml?ContentType=application/vnd.openxmlformats-officedocument.spreadsheetml.worksheet+xml">
        <DigestMethod Algorithm="http://www.w3.org/2001/04/xmlenc#sha256"/>
        <DigestValue>Ero2zuk3LPQA1XJfmIglJendzg5Ez7TSO9fZqXNQyyA=</DigestValue>
      </Reference>
      <Reference URI="/xl/worksheets/sheet17.xml?ContentType=application/vnd.openxmlformats-officedocument.spreadsheetml.worksheet+xml">
        <DigestMethod Algorithm="http://www.w3.org/2001/04/xmlenc#sha256"/>
        <DigestValue>6BtKUwyfbguWKfy4Vk58lhGE4u8n/Imt0KteHaMhmJA=</DigestValue>
      </Reference>
      <Reference URI="/xl/worksheets/sheet18.xml?ContentType=application/vnd.openxmlformats-officedocument.spreadsheetml.worksheet+xml">
        <DigestMethod Algorithm="http://www.w3.org/2001/04/xmlenc#sha256"/>
        <DigestValue>r1ZN1IubaaKwf4Hk2bRYZQBoEre3rh5kIS0xnLAe6Q0=</DigestValue>
      </Reference>
      <Reference URI="/xl/worksheets/sheet19.xml?ContentType=application/vnd.openxmlformats-officedocument.spreadsheetml.worksheet+xml">
        <DigestMethod Algorithm="http://www.w3.org/2001/04/xmlenc#sha256"/>
        <DigestValue>XU+zt+Wbs/Q1FrlyqIbfA1Ojto296i7fanP0wNx8Pls=</DigestValue>
      </Reference>
      <Reference URI="/xl/worksheets/sheet2.xml?ContentType=application/vnd.openxmlformats-officedocument.spreadsheetml.worksheet+xml">
        <DigestMethod Algorithm="http://www.w3.org/2001/04/xmlenc#sha256"/>
        <DigestValue>T8ZfrQjgruM0BDDb/DP4FNLAZrEV7wettddf2+ChSZ8=</DigestValue>
      </Reference>
      <Reference URI="/xl/worksheets/sheet20.xml?ContentType=application/vnd.openxmlformats-officedocument.spreadsheetml.worksheet+xml">
        <DigestMethod Algorithm="http://www.w3.org/2001/04/xmlenc#sha256"/>
        <DigestValue>xFWHAgBvl8m8ML3pKygD8BxCPsMNY5j4HviVHvwq9iQ=</DigestValue>
      </Reference>
      <Reference URI="/xl/worksheets/sheet21.xml?ContentType=application/vnd.openxmlformats-officedocument.spreadsheetml.worksheet+xml">
        <DigestMethod Algorithm="http://www.w3.org/2001/04/xmlenc#sha256"/>
        <DigestValue>Qr9ef/iqux9q3InFE5iuyXaZzaN5FfEYtCaMkJuS+2E=</DigestValue>
      </Reference>
      <Reference URI="/xl/worksheets/sheet22.xml?ContentType=application/vnd.openxmlformats-officedocument.spreadsheetml.worksheet+xml">
        <DigestMethod Algorithm="http://www.w3.org/2001/04/xmlenc#sha256"/>
        <DigestValue>iVyTKbT/pPsOheyCSyTJmetpoRM1XhEjFvn5s6Q4z90=</DigestValue>
      </Reference>
      <Reference URI="/xl/worksheets/sheet23.xml?ContentType=application/vnd.openxmlformats-officedocument.spreadsheetml.worksheet+xml">
        <DigestMethod Algorithm="http://www.w3.org/2001/04/xmlenc#sha256"/>
        <DigestValue>P3jTe/8zV+ps/NaX8VNjrOT0HK4dvUW0O2cN0AfvDtI=</DigestValue>
      </Reference>
      <Reference URI="/xl/worksheets/sheet24.xml?ContentType=application/vnd.openxmlformats-officedocument.spreadsheetml.worksheet+xml">
        <DigestMethod Algorithm="http://www.w3.org/2001/04/xmlenc#sha256"/>
        <DigestValue>NxLbwlS+/Hl6LcvylrslWL8TIXZBHUnD+UXFtlU9dwM=</DigestValue>
      </Reference>
      <Reference URI="/xl/worksheets/sheet25.xml?ContentType=application/vnd.openxmlformats-officedocument.spreadsheetml.worksheet+xml">
        <DigestMethod Algorithm="http://www.w3.org/2001/04/xmlenc#sha256"/>
        <DigestValue>2H/IQvLmw2+Bl3kqLzOBKs6jXPTp4l9ueUx188jF7X4=</DigestValue>
      </Reference>
      <Reference URI="/xl/worksheets/sheet26.xml?ContentType=application/vnd.openxmlformats-officedocument.spreadsheetml.worksheet+xml">
        <DigestMethod Algorithm="http://www.w3.org/2001/04/xmlenc#sha256"/>
        <DigestValue>i9yXN1Ua92IX0/yroPyr/yKeziRrSxQG8hAzEUFhxDU=</DigestValue>
      </Reference>
      <Reference URI="/xl/worksheets/sheet27.xml?ContentType=application/vnd.openxmlformats-officedocument.spreadsheetml.worksheet+xml">
        <DigestMethod Algorithm="http://www.w3.org/2001/04/xmlenc#sha256"/>
        <DigestValue>fSvi2dh+W5VMx7Y1ikejsG0Jt4zTFXydhET4ZNPGK0g=</DigestValue>
      </Reference>
      <Reference URI="/xl/worksheets/sheet28.xml?ContentType=application/vnd.openxmlformats-officedocument.spreadsheetml.worksheet+xml">
        <DigestMethod Algorithm="http://www.w3.org/2001/04/xmlenc#sha256"/>
        <DigestValue>C5cYhoBmFqEGz9fXyE60FxgdS3nJhktLwRKMts5s5ko=</DigestValue>
      </Reference>
      <Reference URI="/xl/worksheets/sheet29.xml?ContentType=application/vnd.openxmlformats-officedocument.spreadsheetml.worksheet+xml">
        <DigestMethod Algorithm="http://www.w3.org/2001/04/xmlenc#sha256"/>
        <DigestValue>DehQLaWmPG7RQyjCc0Pw8yK4YdwqDBTF9DdixNYRRIc=</DigestValue>
      </Reference>
      <Reference URI="/xl/worksheets/sheet3.xml?ContentType=application/vnd.openxmlformats-officedocument.spreadsheetml.worksheet+xml">
        <DigestMethod Algorithm="http://www.w3.org/2001/04/xmlenc#sha256"/>
        <DigestValue>KgMeVsRg/AX6v6KuhoO+PmrUKdT7UG6QLchyTyjlrgg=</DigestValue>
      </Reference>
      <Reference URI="/xl/worksheets/sheet30.xml?ContentType=application/vnd.openxmlformats-officedocument.spreadsheetml.worksheet+xml">
        <DigestMethod Algorithm="http://www.w3.org/2001/04/xmlenc#sha256"/>
        <DigestValue>SVukS3OIK5xZQBP9uZTzpcCxlZJjP8Isrsgi13OtpeM=</DigestValue>
      </Reference>
      <Reference URI="/xl/worksheets/sheet4.xml?ContentType=application/vnd.openxmlformats-officedocument.spreadsheetml.worksheet+xml">
        <DigestMethod Algorithm="http://www.w3.org/2001/04/xmlenc#sha256"/>
        <DigestValue>HRF8/C6ucT3AktrD3xPwpnhM1F1qnHrNTHeSF1ii/+E=</DigestValue>
      </Reference>
      <Reference URI="/xl/worksheets/sheet5.xml?ContentType=application/vnd.openxmlformats-officedocument.spreadsheetml.worksheet+xml">
        <DigestMethod Algorithm="http://www.w3.org/2001/04/xmlenc#sha256"/>
        <DigestValue>ZSeQjtvHPwglyX0gN2qbD6qWt1idN2LKxzj+kJsG3is=</DigestValue>
      </Reference>
      <Reference URI="/xl/worksheets/sheet6.xml?ContentType=application/vnd.openxmlformats-officedocument.spreadsheetml.worksheet+xml">
        <DigestMethod Algorithm="http://www.w3.org/2001/04/xmlenc#sha256"/>
        <DigestValue>bMRKXsugUheASg02W/AAVKquQJRdRXHQaxjMPvYsrIc=</DigestValue>
      </Reference>
      <Reference URI="/xl/worksheets/sheet7.xml?ContentType=application/vnd.openxmlformats-officedocument.spreadsheetml.worksheet+xml">
        <DigestMethod Algorithm="http://www.w3.org/2001/04/xmlenc#sha256"/>
        <DigestValue>UitccfYeLWWoowIQYrMzy3oM3zzaY+kOdC5KcZ+8aWo=</DigestValue>
      </Reference>
      <Reference URI="/xl/worksheets/sheet8.xml?ContentType=application/vnd.openxmlformats-officedocument.spreadsheetml.worksheet+xml">
        <DigestMethod Algorithm="http://www.w3.org/2001/04/xmlenc#sha256"/>
        <DigestValue>v4Zp0naMAqY4e+oeySuz50AW8lf4R7OCh+BTrYRjo3M=</DigestValue>
      </Reference>
      <Reference URI="/xl/worksheets/sheet9.xml?ContentType=application/vnd.openxmlformats-officedocument.spreadsheetml.worksheet+xml">
        <DigestMethod Algorithm="http://www.w3.org/2001/04/xmlenc#sha256"/>
        <DigestValue>c6u3d6TrIc2iXrZqnZaGoV6iDeH77s0s2UYu66kMgsI=</DigestValue>
      </Reference>
    </Manifest>
    <SignatureProperties>
      <SignatureProperty Id="idSignatureTime" Target="#idPackageSignature">
        <mdssi:SignatureTime xmlns:mdssi="http://schemas.openxmlformats.org/package/2006/digital-signature">
          <mdssi:Format>YYYY-MM-DDThh:mm:ssTZD</mdssi:Format>
          <mdssi:Value>2024-01-16T13:39:46Z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2024-01-16T13:39:46Z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2024-01-16T10:15:37Z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