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defaultThemeVersion="124226"/>
  <xr:revisionPtr revIDLastSave="0" documentId="13_ncr:201_{FE8767B1-A63E-48AE-AB9D-3398274478FE}" xr6:coauthVersionLast="47" xr6:coauthVersionMax="47" xr10:uidLastSave="{00000000-0000-0000-0000-000000000000}"/>
  <bookViews>
    <workbookView xWindow="-108" yWindow="-108" windowWidth="23256" windowHeight="12576" tabRatio="919"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definedNames>
    <definedName name="_cur1">#REF!</definedName>
    <definedName name="_cur2">#REF!</definedName>
    <definedName name="_xlnm._FilterDatabase" localSheetId="29" hidden="1">Instruction!$A$106:$C$110</definedName>
    <definedName name="_sum1">#REF!</definedName>
    <definedName name="_sum2">#REF!</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94" l="1"/>
  <c r="B1" i="93"/>
  <c r="B1" i="92"/>
  <c r="B1" i="104" l="1"/>
  <c r="B1" i="103"/>
  <c r="B1" i="102"/>
  <c r="B1" i="101"/>
  <c r="B1" i="100"/>
  <c r="B1" i="99"/>
  <c r="B1" i="98"/>
  <c r="B1" i="97"/>
  <c r="B1" i="96"/>
  <c r="B1" i="95"/>
  <c r="C18" i="99" l="1"/>
  <c r="C15" i="98"/>
  <c r="D15" i="98"/>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D34" i="97"/>
  <c r="E34" i="97"/>
  <c r="F34" i="97"/>
  <c r="G34" i="97"/>
  <c r="H7" i="96"/>
  <c r="H8" i="96"/>
  <c r="H9" i="96"/>
  <c r="H10" i="96"/>
  <c r="H11" i="96"/>
  <c r="H12" i="96"/>
  <c r="H13" i="96"/>
  <c r="H14" i="96"/>
  <c r="H15" i="96"/>
  <c r="H16" i="96"/>
  <c r="H17" i="96"/>
  <c r="H18" i="96"/>
  <c r="H19" i="96"/>
  <c r="H20" i="96"/>
  <c r="C21" i="96"/>
  <c r="D21" i="96"/>
  <c r="E21" i="96"/>
  <c r="F21" i="96"/>
  <c r="G21" i="96"/>
  <c r="H22" i="96"/>
  <c r="H23" i="96"/>
  <c r="H34" i="97" l="1"/>
  <c r="H21" i="96"/>
  <c r="B1" i="80"/>
  <c r="G37" i="80"/>
  <c r="G21" i="80" l="1"/>
  <c r="G39" i="80" s="1"/>
  <c r="C35" i="79" l="1"/>
  <c r="B1" i="79" l="1"/>
  <c r="B1" i="37"/>
  <c r="B1" i="36"/>
  <c r="B1" i="74"/>
  <c r="B1" i="64"/>
  <c r="B1" i="35"/>
  <c r="B1" i="69"/>
  <c r="B1" i="77"/>
  <c r="B1" i="28"/>
  <c r="B1" i="73"/>
  <c r="B1" i="72"/>
  <c r="B1" i="52"/>
  <c r="B1" i="71"/>
  <c r="B1" i="6"/>
  <c r="C30" i="79" l="1"/>
  <c r="C26" i="79"/>
  <c r="C8" i="79"/>
  <c r="C12" i="79" l="1"/>
  <c r="C18" i="79" s="1"/>
  <c r="C36" i="79" s="1"/>
  <c r="C38" i="79"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J5" i="6" s="1"/>
  <c r="B2" i="71"/>
  <c r="G5" i="71" s="1"/>
  <c r="E5" i="6"/>
  <c r="I5" i="6" s="1"/>
  <c r="D5" i="6"/>
  <c r="G5" i="6"/>
  <c r="K5" i="6" s="1"/>
  <c r="C5" i="71" l="1"/>
  <c r="E5" i="71"/>
  <c r="F5" i="71"/>
  <c r="D5" i="71"/>
</calcChain>
</file>

<file path=xl/sharedStrings.xml><?xml version="1.0" encoding="utf-8"?>
<sst xmlns="http://schemas.openxmlformats.org/spreadsheetml/2006/main" count="1607" uniqueCount="993">
  <si>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</si>
  <si>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</si>
  <si>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</si>
  <si>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</si>
  <si>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</si>
  <si>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</si>
  <si>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</si>
  <si>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</si>
  <si>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</si>
  <si>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</si>
  <si>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</si>
  <si>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</si>
  <si>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</si>
  <si>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</si>
  <si>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</si>
  <si>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</si>
  <si>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</si>
  <si>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</si>
  <si>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</si>
  <si>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</si>
  <si>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</si>
  <si>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</si>
  <si>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</si>
  <si>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</si>
  <si>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</si>
  <si>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</si>
  <si>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</si>
  <si>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</si>
  <si>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</si>
  <si>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</si>
  <si>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</si>
  <si>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</si>
  <si>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</si>
  <si>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</si>
  <si>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</si>
  <si>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</si>
  <si>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</si>
  <si>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</si>
  <si>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</si>
  <si>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</si>
  <si>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</si>
  <si>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</si>
  <si>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</si>
  <si>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</si>
  <si>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</si>
  <si>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</si>
  <si>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</si>
  <si>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</si>
  <si>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</si>
  <si>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</si>
  <si>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</si>
  <si>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</si>
  <si>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</si>
  <si>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</si>
  <si>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</si>
  <si>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</si>
  <si>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</si>
  <si>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</si>
  <si>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</si>
  <si>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</si>
  <si>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</si>
  <si>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</si>
  <si>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</si>
  <si>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</si>
  <si>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</si>
  <si>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</si>
  <si>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</si>
  <si>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</si>
  <si>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</si>
  <si>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</si>
  <si>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</si>
  <si>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</si>
  <si>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</si>
  <si>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</si>
  <si>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</si>
  <si>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</si>
  <si>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</si>
  <si>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</si>
  <si>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</si>
  <si>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</si>
  <si>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</si>
  <si>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</si>
  <si>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</si>
  <si>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</si>
  <si>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</si>
  <si>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</si>
  <si>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</si>
  <si>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</si>
  <si>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</si>
  <si>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</si>
  <si>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</si>
  <si>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</si>
  <si>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</si>
  <si>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</si>
  <si>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</si>
  <si>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</si>
  <si>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</si>
  <si>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</si>
  <si>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</si>
  <si>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</si>
  <si>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</si>
  <si>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</si>
  <si>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</si>
  <si>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</si>
  <si>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</si>
  <si>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</si>
  <si>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</si>
  <si>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</si>
  <si>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</si>
  <si>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</si>
  <si>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</si>
  <si>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</si>
  <si>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</si>
  <si>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</si>
  <si>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</si>
  <si>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</si>
  <si>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</si>
  <si>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</si>
  <si>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</si>
  <si>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</si>
  <si>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</si>
  <si>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</si>
  <si>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</si>
  <si>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</si>
  <si>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</si>
  <si>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</si>
  <si>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</si>
  <si>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</si>
  <si>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</si>
  <si>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</si>
  <si>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</si>
  <si>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</si>
  <si>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</si>
  <si>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</si>
  <si>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</si>
  <si>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</si>
  <si>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</si>
  <si>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</si>
  <si>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</si>
  <si>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</si>
  <si>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</si>
  <si>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</si>
  <si>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</si>
  <si>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</si>
  <si>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</si>
  <si>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</si>
  <si>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</si>
  <si>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</si>
  <si>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</si>
  <si>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</si>
  <si>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</si>
  <si>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</si>
  <si>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</si>
  <si>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</si>
  <si>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</si>
  <si>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</si>
  <si>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</si>
  <si>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</si>
  <si>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</si>
  <si>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</si>
  <si>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</si>
  <si>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</si>
  <si>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</si>
  <si>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</si>
  <si>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</si>
  <si>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</si>
  <si>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</si>
  <si>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</si>
  <si>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</si>
  <si>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</si>
  <si>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</si>
  <si>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</si>
  <si>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</si>
  <si>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</si>
  <si>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</si>
  <si>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</si>
  <si>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</si>
  <si>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</si>
  <si>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</si>
  <si>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</si>
  <si>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</si>
  <si>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</si>
  <si>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</si>
  <si>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</si>
  <si>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</si>
  <si>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</si>
  <si>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</si>
  <si>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</si>
  <si>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</si>
  <si>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</si>
  <si>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</si>
  <si>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</si>
  <si>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</si>
  <si>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</si>
  <si>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</si>
  <si>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</si>
  <si>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</si>
  <si>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</si>
  <si>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</si>
  <si>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</si>
  <si>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</si>
  <si>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</si>
  <si>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</si>
  <si>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</si>
  <si>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</si>
  <si>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</si>
  <si>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</si>
  <si>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</si>
  <si>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</si>
  <si>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</si>
  <si>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</si>
  <si>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</si>
  <si>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</si>
  <si>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</si>
  <si>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</si>
  <si>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</si>
  <si>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</si>
  <si>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</si>
  <si>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</si>
  <si>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</si>
  <si>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</si>
  <si>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</si>
  <si>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</si>
  <si>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</si>
  <si>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</si>
  <si>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</si>
  <si>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</si>
  <si>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</si>
  <si>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</si>
  <si>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</si>
  <si>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</si>
  <si>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</si>
  <si>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</si>
  <si>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</si>
  <si>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</si>
  <si>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</si>
  <si>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</si>
  <si>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</si>
  <si>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</si>
  <si>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</si>
  <si>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</si>
  <si>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</si>
  <si>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</si>
  <si>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</si>
  <si>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</si>
  <si>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</si>
  <si>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</si>
  <si>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</si>
  <si>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</si>
  <si>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</si>
  <si>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</si>
  <si>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</si>
  <si>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</si>
  <si>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</si>
  <si>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</si>
  <si>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</si>
  <si>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</si>
  <si>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</si>
  <si>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</si>
  <si>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</si>
  <si>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</si>
  <si>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</si>
  <si>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</si>
  <si>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</si>
  <si>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</si>
  <si>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</si>
  <si>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</si>
  <si>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</si>
  <si>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</si>
  <si>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</si>
  <si>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</si>
  <si>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</si>
  <si>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</si>
  <si>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</si>
  <si>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</si>
  <si>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</si>
  <si>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</si>
  <si>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</si>
  <si>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</si>
  <si>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</si>
  <si>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</si>
  <si>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</si>
  <si>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</si>
  <si>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</si>
  <si>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</si>
  <si>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</si>
  <si>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</si>
  <si>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</si>
  <si>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</si>
  <si>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</si>
  <si>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</si>
  <si>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</si>
  <si>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</si>
  <si>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</si>
  <si>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</si>
  <si>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</si>
  <si>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</si>
  <si>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</si>
  <si>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</si>
  <si>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</si>
  <si>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</si>
  <si>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</si>
  <si>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</si>
  <si>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</si>
  <si>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</si>
  <si>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</si>
  <si>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</si>
  <si>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</si>
  <si>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</si>
  <si>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</si>
  <si>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</si>
  <si>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</si>
  <si>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</si>
  <si>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</si>
  <si>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</si>
  <si>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</si>
  <si>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</si>
  <si>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</si>
  <si>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</si>
  <si>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</si>
  <si>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</si>
  <si>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</si>
  <si>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</si>
  <si>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</si>
  <si>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</si>
  <si>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</si>
  <si>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</si>
  <si>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</si>
  <si>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</si>
  <si>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</si>
  <si>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</si>
  <si>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</si>
  <si>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</si>
  <si>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</si>
  <si>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</si>
  <si>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</si>
  <si>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</si>
  <si>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</si>
  <si>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</si>
  <si>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</si>
  <si>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</si>
  <si>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</si>
  <si>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</si>
  <si>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</si>
  <si>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</si>
  <si>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</si>
  <si>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</si>
  <si>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</si>
  <si>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</si>
  <si>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</si>
  <si>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</si>
  <si>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</si>
  <si>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</si>
  <si>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</si>
  <si>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</si>
  <si>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</si>
  <si>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</si>
  <si>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</si>
  <si>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</si>
  <si>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</si>
  <si>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</si>
  <si>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</si>
  <si>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</si>
  <si>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</si>
  <si>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</si>
  <si>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</si>
  <si>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</si>
  <si>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</si>
  <si>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</si>
  <si>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</si>
  <si>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</si>
  <si>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</si>
  <si>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</si>
  <si>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</si>
  <si>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</si>
  <si>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</si>
  <si>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</si>
  <si>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</si>
  <si>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</si>
  <si>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</si>
  <si>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</si>
  <si>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</si>
  <si>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</si>
  <si>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</si>
  <si>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</si>
  <si>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</si>
  <si>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</si>
  <si>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</si>
  <si>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</si>
  <si>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</si>
  <si>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</si>
  <si>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</si>
  <si>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</si>
  <si>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</si>
  <si>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</si>
  <si>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</si>
  <si>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</si>
  <si>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</si>
  <si>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</si>
  <si>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</si>
  <si>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</si>
  <si>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</si>
  <si>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</si>
  <si>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</si>
  <si>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</si>
  <si>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</si>
  <si>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</si>
  <si>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</si>
  <si>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</si>
  <si>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</si>
  <si>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</si>
  <si>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</si>
  <si>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</si>
  <si>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</si>
  <si>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</si>
  <si>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</si>
  <si>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</si>
  <si>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</si>
  <si>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</si>
  <si>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</si>
  <si>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</si>
  <si>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</si>
  <si>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</si>
  <si>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</si>
  <si>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</si>
  <si>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</si>
  <si>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</si>
  <si>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</si>
  <si>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</si>
  <si>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</si>
  <si>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</si>
  <si>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</si>
  <si>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</si>
  <si>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</si>
  <si>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</si>
  <si>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</si>
  <si>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</si>
  <si>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</si>
  <si>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</si>
  <si>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</si>
  <si>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</si>
  <si>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</si>
  <si>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</si>
  <si>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</si>
  <si>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</si>
  <si>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</si>
  <si>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</si>
  <si>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</si>
  <si>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</si>
  <si>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</si>
  <si>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</si>
  <si>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</si>
  <si>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</si>
  <si>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</si>
  <si>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</si>
  <si>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</si>
  <si>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</si>
  <si>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</si>
  <si>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</si>
  <si>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</si>
  <si>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</si>
  <si>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</si>
  <si>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</si>
  <si>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</si>
  <si>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</si>
  <si>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</si>
  <si>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</si>
  <si>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</si>
  <si>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</si>
  <si>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</si>
  <si>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</si>
  <si>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</si>
  <si>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</si>
  <si>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</si>
  <si>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</si>
  <si>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</si>
  <si>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</si>
  <si>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</si>
  <si>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</si>
  <si>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</si>
  <si>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</si>
  <si>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</si>
  <si>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</si>
  <si>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</si>
  <si>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</si>
  <si>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</si>
  <si>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</si>
  <si>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</si>
  <si>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</si>
  <si>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</si>
  <si>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</si>
  <si>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</si>
  <si>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</si>
  <si>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</si>
  <si>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</si>
  <si>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</si>
  <si>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</si>
  <si>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</si>
  <si>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</si>
  <si>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</si>
  <si>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</si>
  <si>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</si>
  <si>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</si>
  <si>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</si>
  <si>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</si>
  <si>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</si>
  <si>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</si>
  <si>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</si>
  <si>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</si>
  <si>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</si>
  <si>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</si>
  <si>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</si>
  <si>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</si>
  <si>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</si>
  <si>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</si>
  <si>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</si>
  <si>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</si>
  <si>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</si>
  <si>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</si>
  <si>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</si>
  <si>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</si>
  <si>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</si>
  <si>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</si>
  <si>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</si>
  <si>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</si>
  <si>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</si>
  <si>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</si>
  <si>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</si>
  <si>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</si>
  <si>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</si>
  <si>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</si>
  <si>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</si>
  <si>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</si>
  <si>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</si>
  <si>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</si>
  <si>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</si>
  <si>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</si>
  <si>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</si>
  <si>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</si>
  <si>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</si>
  <si>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</si>
  <si>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</si>
  <si>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</si>
  <si>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</si>
  <si>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</si>
  <si>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</si>
  <si>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</si>
  <si>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</si>
  <si>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</si>
  <si>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</si>
  <si>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</si>
  <si>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</si>
  <si>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</si>
  <si>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</si>
  <si>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</si>
  <si>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</si>
  <si>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</si>
  <si>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</si>
  <si>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</si>
  <si>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</si>
  <si>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</si>
  <si>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</si>
  <si>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</si>
  <si>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</si>
  <si>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</si>
  <si>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</si>
  <si>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</si>
  <si>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</si>
  <si>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</si>
  <si>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</si>
  <si>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</si>
  <si>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</si>
  <si>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</si>
  <si>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</si>
  <si>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</si>
  <si>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</si>
  <si>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</si>
  <si>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</si>
  <si>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</si>
  <si>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</si>
  <si>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</si>
  <si>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</si>
  <si>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</si>
  <si>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</si>
  <si>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</si>
  <si>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</si>
  <si>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</si>
  <si>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</si>
  <si>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</si>
  <si>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</si>
  <si>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</si>
  <si>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</si>
  <si>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</si>
  <si>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</si>
  <si>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</si>
  <si>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</si>
  <si>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</si>
  <si>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</si>
  <si>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</si>
  <si>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</si>
  <si>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</si>
  <si>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</si>
  <si>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</si>
  <si>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</si>
  <si>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</si>
  <si>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</si>
  <si>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</si>
  <si>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</si>
  <si>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</si>
  <si>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</si>
  <si>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</si>
  <si>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</si>
  <si>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</si>
  <si>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</si>
  <si>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</si>
  <si>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</si>
  <si>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</si>
  <si>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</si>
  <si>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</si>
  <si>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</si>
  <si>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</si>
  <si>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</si>
  <si>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</si>
  <si>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</si>
  <si>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</si>
  <si>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</si>
  <si>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</si>
  <si>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</si>
  <si>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</si>
  <si>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</si>
  <si>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</si>
  <si>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</si>
  <si>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</si>
  <si>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</si>
  <si>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</si>
  <si>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</si>
  <si>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</si>
  <si>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</si>
  <si>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</si>
  <si>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</si>
  <si>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</si>
  <si>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</si>
  <si>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</si>
  <si>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</si>
  <si>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</si>
  <si>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</si>
  <si>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</si>
  <si>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</si>
  <si>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</si>
  <si>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</si>
  <si>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</si>
  <si>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</si>
  <si>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</si>
  <si>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</si>
  <si>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</si>
  <si>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</si>
  <si>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</si>
  <si>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</si>
  <si>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</si>
  <si>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</si>
  <si>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</si>
  <si>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</si>
  <si>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</si>
  <si>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</si>
  <si>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</si>
  <si>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</si>
  <si>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</si>
  <si>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</si>
  <si>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</si>
  <si>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</si>
  <si>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</si>
  <si>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</si>
  <si>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</si>
  <si>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</si>
  <si>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</si>
  <si>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</si>
  <si>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</si>
  <si>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</si>
  <si>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</si>
  <si>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</si>
  <si>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</si>
  <si>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</si>
  <si>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</si>
  <si>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</si>
  <si>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</si>
  <si>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</si>
  <si>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</si>
  <si>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</si>
  <si>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</si>
  <si>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</si>
  <si>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</si>
  <si>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</si>
  <si>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</si>
  <si>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</si>
  <si>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</si>
  <si>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</si>
  <si>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</si>
  <si>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</si>
  <si>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</si>
  <si>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</si>
  <si>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</si>
  <si>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</si>
  <si>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</si>
  <si>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</si>
  <si>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</si>
  <si>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</si>
  <si>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</si>
  <si>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</si>
  <si>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</si>
  <si>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</si>
  <si>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</si>
  <si>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</si>
  <si>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</si>
  <si>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</si>
  <si>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</si>
  <si>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</si>
  <si>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</si>
  <si>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</si>
  <si>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</si>
  <si>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</si>
  <si>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</si>
  <si>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</si>
  <si>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</si>
  <si>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</si>
  <si>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</si>
  <si>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</si>
  <si>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</si>
  <si>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</si>
  <si>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</si>
  <si>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</si>
  <si>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</si>
  <si>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</si>
  <si>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</si>
  <si>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</si>
  <si>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</si>
  <si>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</si>
  <si>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</si>
  <si>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</si>
  <si>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</si>
  <si>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</si>
  <si>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</si>
  <si>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</si>
  <si>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</si>
  <si>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</si>
  <si>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</si>
  <si>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</si>
  <si>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</si>
  <si>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</si>
  <si>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</si>
  <si>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</si>
  <si>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</si>
  <si>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</si>
  <si>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</si>
  <si>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</si>
  <si>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</si>
  <si>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</si>
  <si>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</si>
  <si>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</si>
  <si>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</si>
  <si>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</si>
  <si>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</si>
  <si>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</si>
  <si>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</si>
  <si>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</si>
  <si>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</si>
  <si>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</si>
  <si>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</si>
  <si>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</si>
  <si>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</si>
  <si>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</si>
  <si>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</si>
  <si>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</si>
  <si>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</si>
  <si>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</si>
  <si>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</si>
  <si>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</si>
  <si>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</si>
  <si>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</si>
  <si>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</si>
  <si>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</si>
  <si>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</si>
  <si>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</si>
  <si>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</si>
  <si>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</si>
  <si>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</si>
  <si>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</si>
  <si>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</si>
  <si>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</si>
  <si>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</si>
  <si>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</si>
  <si>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</si>
  <si>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</si>
  <si>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</si>
  <si>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</si>
  <si>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</si>
  <si>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</si>
  <si>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</si>
  <si>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</si>
  <si>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</si>
  <si>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</si>
  <si>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</si>
  <si>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</si>
  <si>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</si>
  <si>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</si>
  <si>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</si>
  <si>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</si>
  <si>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</si>
  <si>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</si>
  <si>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</si>
  <si>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</si>
  <si>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</si>
  <si>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</si>
  <si>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</si>
  <si>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</si>
  <si>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</si>
  <si>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</si>
  <si>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</si>
  <si>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</si>
  <si>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</si>
  <si>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</si>
  <si>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</si>
  <si>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</si>
  <si>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</si>
  <si>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</si>
  <si>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</si>
  <si>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</si>
  <si>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</si>
  <si>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</si>
  <si>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</si>
  <si>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</si>
  <si>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</si>
  <si>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</si>
  <si>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</si>
  <si>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</si>
  <si>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</si>
  <si>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</si>
  <si>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</si>
  <si>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</si>
  <si>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</si>
  <si>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</si>
  <si>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</si>
  <si>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</si>
  <si>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</si>
  <si>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</si>
  <si>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</si>
  <si>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</si>
  <si>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</si>
  <si>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</si>
  <si>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</si>
  <si>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</si>
  <si>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</si>
  <si>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</si>
  <si>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</si>
  <si>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</si>
  <si>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</si>
  <si>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</si>
  <si>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</si>
  <si>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</si>
  <si>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</si>
  <si>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</si>
  <si>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</si>
  <si>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</si>
  <si>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</si>
  <si>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</si>
  <si>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</si>
  <si>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</si>
  <si>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</si>
  <si>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</si>
  <si>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</si>
  <si>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</si>
  <si>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</si>
  <si>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</si>
  <si>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</si>
  <si>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</si>
  <si>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</si>
  <si>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</si>
  <si>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</si>
  <si>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</si>
  <si>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</si>
  <si>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</si>
  <si>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</si>
  <si>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</si>
  <si>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</si>
  <si>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</si>
  <si>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</si>
  <si>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</si>
  <si>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</si>
  <si>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</si>
  <si>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</si>
  <si>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</si>
  <si>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</si>
  <si>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</si>
  <si>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</si>
  <si>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</si>
  <si>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</si>
  <si>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</si>
  <si>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</si>
  <si>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</si>
  <si>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</si>
  <si>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</si>
  <si>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</si>
  <si>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</si>
  <si>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</si>
  <si>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</si>
  <si>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</si>
  <si>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</si>
  <si>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</si>
  <si>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</si>
  <si>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</si>
  <si>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</si>
  <si>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</si>
  <si>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</si>
  <si>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</si>
  <si>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</si>
  <si>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</si>
  <si>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</si>
  <si>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</si>
  <si>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</si>
  <si>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</si>
  <si>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</si>
  <si>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</si>
  <si>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</si>
  <si>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</si>
  <si>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</si>
  <si>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</si>
  <si>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</si>
  <si>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</si>
  <si>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</si>
  <si>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</si>
  <si>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</si>
  <si>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</si>
  <si>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</si>
  <si>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</si>
  <si>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</si>
  <si>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</si>
  <si>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</si>
  <si>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</si>
  <si>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</si>
  <si>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</si>
  <si>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</si>
  <si>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</si>
  <si>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</si>
  <si>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</si>
  <si>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</si>
  <si>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</si>
  <si>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</si>
  <si>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</si>
  <si>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</si>
  <si>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</si>
  <si>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</si>
  <si>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</si>
  <si>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</si>
  <si>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</si>
  <si>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</si>
  <si>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</si>
  <si>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</si>
  <si>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</si>
  <si>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</si>
  <si>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</si>
  <si>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</si>
  <si>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ცხრილი 9 (Capital), N38</t>
  </si>
  <si>
    <t>ცხრილი 9 (Capital), N2</t>
  </si>
  <si>
    <t>ცხრილი 9 (Capital), N6</t>
  </si>
  <si>
    <t>ს.ს ტერა ბანკი</t>
  </si>
  <si>
    <t>შეიხი ნაჰაიან მაბარაკ ალ ნაჰაიანი</t>
  </si>
  <si>
    <t>თეა  ლორთქიფანიძე</t>
  </si>
  <si>
    <t>www.terabank.ge</t>
  </si>
  <si>
    <t>გენერალური დირექტორი</t>
  </si>
  <si>
    <t>ფინანსური დირექტორი</t>
  </si>
  <si>
    <t>რისკების დირექტორი</t>
  </si>
  <si>
    <t>ოპერაციული დირექტორი</t>
  </si>
  <si>
    <t>კომერციული დირექტორი</t>
  </si>
  <si>
    <t>შეიხი ნაჰაიან მაბარაკ ალ ნაჰაიანი (თავმჯდომარე)</t>
  </si>
  <si>
    <t>აბჰიჯით ჩოუდური</t>
  </si>
  <si>
    <t>შეიხი საიფ მოჰამედ ბინ ბუტი ალ ჰამედ (მოადგილე)</t>
  </si>
  <si>
    <t>სეითი დევდარიანი</t>
  </si>
  <si>
    <t>გერლოფ დე კორტე</t>
  </si>
  <si>
    <t>ნანა მიქაშავიძე</t>
  </si>
  <si>
    <t>თეა ლორთქიფანიძე</t>
  </si>
  <si>
    <t>სოფიო ჯუღელი</t>
  </si>
  <si>
    <t>თეიმურაზ აბულაძე</t>
  </si>
  <si>
    <t>ვახტანგ ხუციშვილი</t>
  </si>
  <si>
    <t>დავით ვერულაშვილი</t>
  </si>
  <si>
    <t>H.H. Sheikh Nahayan Mabarak Al Nahayan</t>
  </si>
  <si>
    <t>H.H. Sheikh Mansoor Binzayed Binsultan Al-Nahyan</t>
  </si>
  <si>
    <t>H.E. Sheikh Mohamed Butti Alhamed</t>
  </si>
  <si>
    <t>LTD "INVESTMENT TRADING GROUP"</t>
  </si>
  <si>
    <t>არადამოუკიდებელი თავმჯდომარე</t>
  </si>
  <si>
    <t>არადამოუკიდებელ წევრი</t>
  </si>
  <si>
    <t>დამოუკიდებელი წევრი</t>
  </si>
  <si>
    <t/>
  </si>
  <si>
    <t xml:space="preserve"> </t>
  </si>
  <si>
    <t>1Q-2022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</si>
</sst>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00_);_(* \(#,##0.0000\);_(* &quot;-&quot;??_);_(@_)"/>
  </numFmts>
  <fonts count="14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b/>
      <sz val="9"/>
      <name val="Calibri"/>
      <family val="2"/>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5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33" applyNumberFormat="0" applyAlignment="0" applyProtection="0"/>
    <xf numFmtId="0" fontId="39" fillId="9" borderId="27"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168" fontId="40"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168" fontId="40"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169" fontId="40"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9" fillId="9" borderId="27"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9" fillId="9" borderId="27"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9" fillId="9" borderId="27"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9" fillId="9" borderId="27"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9" fillId="9" borderId="27"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9" fillId="9" borderId="27"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9" fillId="9" borderId="27"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168" fontId="40" fillId="64" borderId="33" applyNumberFormat="0" applyAlignment="0" applyProtection="0"/>
    <xf numFmtId="169" fontId="40" fillId="64" borderId="33" applyNumberFormat="0" applyAlignment="0" applyProtection="0"/>
    <xf numFmtId="168" fontId="40" fillId="64" borderId="33" applyNumberFormat="0" applyAlignment="0" applyProtection="0"/>
    <xf numFmtId="168" fontId="40" fillId="64" borderId="33" applyNumberFormat="0" applyAlignment="0" applyProtection="0"/>
    <xf numFmtId="169" fontId="40" fillId="64" borderId="33" applyNumberFormat="0" applyAlignment="0" applyProtection="0"/>
    <xf numFmtId="168" fontId="40" fillId="64" borderId="33" applyNumberFormat="0" applyAlignment="0" applyProtection="0"/>
    <xf numFmtId="168" fontId="40" fillId="64" borderId="33" applyNumberFormat="0" applyAlignment="0" applyProtection="0"/>
    <xf numFmtId="169" fontId="40" fillId="64" borderId="33" applyNumberFormat="0" applyAlignment="0" applyProtection="0"/>
    <xf numFmtId="168" fontId="40" fillId="64" borderId="33" applyNumberFormat="0" applyAlignment="0" applyProtection="0"/>
    <xf numFmtId="168" fontId="40" fillId="64" borderId="33" applyNumberFormat="0" applyAlignment="0" applyProtection="0"/>
    <xf numFmtId="169" fontId="40" fillId="64" borderId="33" applyNumberFormat="0" applyAlignment="0" applyProtection="0"/>
    <xf numFmtId="168" fontId="40" fillId="64" borderId="33" applyNumberFormat="0" applyAlignment="0" applyProtection="0"/>
    <xf numFmtId="0" fontId="38" fillId="64" borderId="33" applyNumberFormat="0" applyAlignment="0" applyProtection="0"/>
    <xf numFmtId="0" fontId="41" fillId="65" borderId="34" applyNumberFormat="0" applyAlignment="0" applyProtection="0"/>
    <xf numFmtId="0" fontId="42" fillId="10" borderId="30" applyNumberFormat="0" applyAlignment="0" applyProtection="0"/>
    <xf numFmtId="168"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0" fontId="41"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0" fontId="42" fillId="10" borderId="30"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0" fontId="41" fillId="65" borderId="3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35">
      <alignment vertical="center"/>
    </xf>
    <xf numFmtId="38" fontId="26" fillId="0" borderId="35">
      <alignment vertical="center"/>
    </xf>
    <xf numFmtId="38" fontId="26" fillId="0" borderId="35">
      <alignment vertical="center"/>
    </xf>
    <xf numFmtId="38" fontId="26" fillId="0" borderId="35">
      <alignment vertical="center"/>
    </xf>
    <xf numFmtId="38" fontId="26" fillId="0" borderId="35">
      <alignment vertical="center"/>
    </xf>
    <xf numFmtId="38" fontId="26" fillId="0" borderId="35">
      <alignment vertical="center"/>
    </xf>
    <xf numFmtId="38" fontId="26" fillId="0" borderId="35">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5" applyNumberFormat="0" applyAlignment="0" applyProtection="0">
      <alignment horizontal="left" vertical="center"/>
    </xf>
    <xf numFmtId="0" fontId="54" fillId="0" borderId="25" applyNumberFormat="0" applyAlignment="0" applyProtection="0">
      <alignment horizontal="left" vertical="center"/>
    </xf>
    <xf numFmtId="168" fontId="54" fillId="0" borderId="25"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36" applyNumberFormat="0" applyFill="0" applyAlignment="0" applyProtection="0"/>
    <xf numFmtId="169" fontId="55" fillId="0" borderId="36" applyNumberFormat="0" applyFill="0" applyAlignment="0" applyProtection="0"/>
    <xf numFmtId="0"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0" fontId="55" fillId="0" borderId="36" applyNumberFormat="0" applyFill="0" applyAlignment="0" applyProtection="0"/>
    <xf numFmtId="0" fontId="56" fillId="0" borderId="37" applyNumberFormat="0" applyFill="0" applyAlignment="0" applyProtection="0"/>
    <xf numFmtId="169" fontId="56" fillId="0" borderId="37" applyNumberFormat="0" applyFill="0" applyAlignment="0" applyProtection="0"/>
    <xf numFmtId="0" fontId="56" fillId="0" borderId="37" applyNumberFormat="0" applyFill="0" applyAlignment="0" applyProtection="0"/>
    <xf numFmtId="168" fontId="56" fillId="0" borderId="37" applyNumberFormat="0" applyFill="0" applyAlignment="0" applyProtection="0"/>
    <xf numFmtId="168" fontId="56" fillId="0" borderId="37" applyNumberFormat="0" applyFill="0" applyAlignment="0" applyProtection="0"/>
    <xf numFmtId="168" fontId="56" fillId="0" borderId="37" applyNumberFormat="0" applyFill="0" applyAlignment="0" applyProtection="0"/>
    <xf numFmtId="169" fontId="56" fillId="0" borderId="37" applyNumberFormat="0" applyFill="0" applyAlignment="0" applyProtection="0"/>
    <xf numFmtId="168" fontId="56" fillId="0" borderId="37" applyNumberFormat="0" applyFill="0" applyAlignment="0" applyProtection="0"/>
    <xf numFmtId="168" fontId="56" fillId="0" borderId="37" applyNumberFormat="0" applyFill="0" applyAlignment="0" applyProtection="0"/>
    <xf numFmtId="169" fontId="56" fillId="0" borderId="37" applyNumberFormat="0" applyFill="0" applyAlignment="0" applyProtection="0"/>
    <xf numFmtId="168" fontId="56" fillId="0" borderId="37" applyNumberFormat="0" applyFill="0" applyAlignment="0" applyProtection="0"/>
    <xf numFmtId="168" fontId="56" fillId="0" borderId="37" applyNumberFormat="0" applyFill="0" applyAlignment="0" applyProtection="0"/>
    <xf numFmtId="169" fontId="56" fillId="0" borderId="37" applyNumberFormat="0" applyFill="0" applyAlignment="0" applyProtection="0"/>
    <xf numFmtId="168" fontId="56" fillId="0" borderId="37" applyNumberFormat="0" applyFill="0" applyAlignment="0" applyProtection="0"/>
    <xf numFmtId="168" fontId="56" fillId="0" borderId="37" applyNumberFormat="0" applyFill="0" applyAlignment="0" applyProtection="0"/>
    <xf numFmtId="169" fontId="56" fillId="0" borderId="37" applyNumberFormat="0" applyFill="0" applyAlignment="0" applyProtection="0"/>
    <xf numFmtId="168" fontId="56" fillId="0" borderId="37" applyNumberFormat="0" applyFill="0" applyAlignment="0" applyProtection="0"/>
    <xf numFmtId="0" fontId="56" fillId="0" borderId="37" applyNumberFormat="0" applyFill="0" applyAlignment="0" applyProtection="0"/>
    <xf numFmtId="0" fontId="57" fillId="0" borderId="38" applyNumberFormat="0" applyFill="0" applyAlignment="0" applyProtection="0"/>
    <xf numFmtId="169" fontId="57" fillId="0" borderId="38" applyNumberFormat="0" applyFill="0" applyAlignment="0" applyProtection="0"/>
    <xf numFmtId="0" fontId="57" fillId="0" borderId="38" applyNumberFormat="0" applyFill="0" applyAlignment="0" applyProtection="0"/>
    <xf numFmtId="168" fontId="57" fillId="0" borderId="38" applyNumberFormat="0" applyFill="0" applyAlignment="0" applyProtection="0"/>
    <xf numFmtId="0" fontId="57" fillId="0" borderId="38" applyNumberFormat="0" applyFill="0" applyAlignment="0" applyProtection="0"/>
    <xf numFmtId="168" fontId="57" fillId="0" borderId="38" applyNumberFormat="0" applyFill="0" applyAlignment="0" applyProtection="0"/>
    <xf numFmtId="0" fontId="57" fillId="0" borderId="38" applyNumberFormat="0" applyFill="0" applyAlignment="0" applyProtection="0"/>
    <xf numFmtId="0" fontId="57" fillId="0" borderId="38" applyNumberFormat="0" applyFill="0" applyAlignment="0" applyProtection="0"/>
    <xf numFmtId="168" fontId="57" fillId="0" borderId="38" applyNumberFormat="0" applyFill="0" applyAlignment="0" applyProtection="0"/>
    <xf numFmtId="169" fontId="57" fillId="0" borderId="38" applyNumberFormat="0" applyFill="0" applyAlignment="0" applyProtection="0"/>
    <xf numFmtId="168" fontId="57" fillId="0" borderId="38" applyNumberFormat="0" applyFill="0" applyAlignment="0" applyProtection="0"/>
    <xf numFmtId="168" fontId="57" fillId="0" borderId="38" applyNumberFormat="0" applyFill="0" applyAlignment="0" applyProtection="0"/>
    <xf numFmtId="169" fontId="57" fillId="0" borderId="38" applyNumberFormat="0" applyFill="0" applyAlignment="0" applyProtection="0"/>
    <xf numFmtId="168" fontId="57" fillId="0" borderId="38" applyNumberFormat="0" applyFill="0" applyAlignment="0" applyProtection="0"/>
    <xf numFmtId="168" fontId="57" fillId="0" borderId="38" applyNumberFormat="0" applyFill="0" applyAlignment="0" applyProtection="0"/>
    <xf numFmtId="169" fontId="57" fillId="0" borderId="38" applyNumberFormat="0" applyFill="0" applyAlignment="0" applyProtection="0"/>
    <xf numFmtId="168" fontId="57" fillId="0" borderId="38" applyNumberFormat="0" applyFill="0" applyAlignment="0" applyProtection="0"/>
    <xf numFmtId="168" fontId="57" fillId="0" borderId="38" applyNumberFormat="0" applyFill="0" applyAlignment="0" applyProtection="0"/>
    <xf numFmtId="169" fontId="57" fillId="0" borderId="38" applyNumberFormat="0" applyFill="0" applyAlignment="0" applyProtection="0"/>
    <xf numFmtId="168" fontId="57" fillId="0" borderId="38" applyNumberFormat="0" applyFill="0" applyAlignment="0" applyProtection="0"/>
    <xf numFmtId="0" fontId="57" fillId="0" borderId="38"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33" applyNumberFormat="0" applyAlignment="0" applyProtection="0"/>
    <xf numFmtId="0" fontId="67" fillId="8" borderId="27"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168" fontId="68"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168" fontId="68"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169" fontId="68"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7" fillId="8" borderId="27"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7" fillId="8" borderId="27"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7" fillId="8" borderId="27"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7" fillId="8" borderId="27"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7" fillId="8" borderId="27"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7" fillId="8" borderId="27"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7" fillId="8" borderId="27"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168" fontId="68" fillId="43" borderId="33" applyNumberFormat="0" applyAlignment="0" applyProtection="0"/>
    <xf numFmtId="169" fontId="68" fillId="43" borderId="33" applyNumberFormat="0" applyAlignment="0" applyProtection="0"/>
    <xf numFmtId="168" fontId="68" fillId="43" borderId="33" applyNumberFormat="0" applyAlignment="0" applyProtection="0"/>
    <xf numFmtId="168" fontId="68" fillId="43" borderId="33" applyNumberFormat="0" applyAlignment="0" applyProtection="0"/>
    <xf numFmtId="169" fontId="68" fillId="43" borderId="33" applyNumberFormat="0" applyAlignment="0" applyProtection="0"/>
    <xf numFmtId="168" fontId="68" fillId="43" borderId="33" applyNumberFormat="0" applyAlignment="0" applyProtection="0"/>
    <xf numFmtId="168" fontId="68" fillId="43" borderId="33" applyNumberFormat="0" applyAlignment="0" applyProtection="0"/>
    <xf numFmtId="169" fontId="68" fillId="43" borderId="33" applyNumberFormat="0" applyAlignment="0" applyProtection="0"/>
    <xf numFmtId="168" fontId="68" fillId="43" borderId="33" applyNumberFormat="0" applyAlignment="0" applyProtection="0"/>
    <xf numFmtId="168" fontId="68" fillId="43" borderId="33" applyNumberFormat="0" applyAlignment="0" applyProtection="0"/>
    <xf numFmtId="169" fontId="68" fillId="43" borderId="33" applyNumberFormat="0" applyAlignment="0" applyProtection="0"/>
    <xf numFmtId="168" fontId="68" fillId="43" borderId="33" applyNumberFormat="0" applyAlignment="0" applyProtection="0"/>
    <xf numFmtId="0" fontId="66" fillId="43" borderId="33"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39" applyNumberFormat="0" applyFill="0" applyAlignment="0" applyProtection="0"/>
    <xf numFmtId="0" fontId="70" fillId="0" borderId="29" applyNumberFormat="0" applyFill="0" applyAlignment="0" applyProtection="0"/>
    <xf numFmtId="168" fontId="71" fillId="0" borderId="39" applyNumberFormat="0" applyFill="0" applyAlignment="0" applyProtection="0"/>
    <xf numFmtId="168" fontId="71" fillId="0" borderId="39" applyNumberFormat="0" applyFill="0" applyAlignment="0" applyProtection="0"/>
    <xf numFmtId="169" fontId="71" fillId="0" borderId="39" applyNumberFormat="0" applyFill="0" applyAlignment="0" applyProtection="0"/>
    <xf numFmtId="0" fontId="69" fillId="0" borderId="39" applyNumberFormat="0" applyFill="0" applyAlignment="0" applyProtection="0"/>
    <xf numFmtId="0" fontId="70" fillId="0" borderId="29" applyNumberFormat="0" applyFill="0" applyAlignment="0" applyProtection="0"/>
    <xf numFmtId="0" fontId="70" fillId="0" borderId="29" applyNumberFormat="0" applyFill="0" applyAlignment="0" applyProtection="0"/>
    <xf numFmtId="0" fontId="70" fillId="0" borderId="29" applyNumberFormat="0" applyFill="0" applyAlignment="0" applyProtection="0"/>
    <xf numFmtId="0" fontId="70" fillId="0" borderId="29" applyNumberFormat="0" applyFill="0" applyAlignment="0" applyProtection="0"/>
    <xf numFmtId="0" fontId="70" fillId="0" borderId="29" applyNumberFormat="0" applyFill="0" applyAlignment="0" applyProtection="0"/>
    <xf numFmtId="0" fontId="70" fillId="0" borderId="29" applyNumberFormat="0" applyFill="0" applyAlignment="0" applyProtection="0"/>
    <xf numFmtId="0" fontId="70" fillId="0" borderId="29" applyNumberFormat="0" applyFill="0" applyAlignment="0" applyProtection="0"/>
    <xf numFmtId="168" fontId="71" fillId="0" borderId="39" applyNumberFormat="0" applyFill="0" applyAlignment="0" applyProtection="0"/>
    <xf numFmtId="169" fontId="71" fillId="0" borderId="39" applyNumberFormat="0" applyFill="0" applyAlignment="0" applyProtection="0"/>
    <xf numFmtId="168" fontId="71" fillId="0" borderId="39" applyNumberFormat="0" applyFill="0" applyAlignment="0" applyProtection="0"/>
    <xf numFmtId="168" fontId="71" fillId="0" borderId="39" applyNumberFormat="0" applyFill="0" applyAlignment="0" applyProtection="0"/>
    <xf numFmtId="169" fontId="71" fillId="0" borderId="39" applyNumberFormat="0" applyFill="0" applyAlignment="0" applyProtection="0"/>
    <xf numFmtId="168" fontId="71" fillId="0" borderId="39" applyNumberFormat="0" applyFill="0" applyAlignment="0" applyProtection="0"/>
    <xf numFmtId="168" fontId="71" fillId="0" borderId="39" applyNumberFormat="0" applyFill="0" applyAlignment="0" applyProtection="0"/>
    <xf numFmtId="169" fontId="71" fillId="0" borderId="39" applyNumberFormat="0" applyFill="0" applyAlignment="0" applyProtection="0"/>
    <xf numFmtId="168" fontId="71" fillId="0" borderId="39" applyNumberFormat="0" applyFill="0" applyAlignment="0" applyProtection="0"/>
    <xf numFmtId="168" fontId="71" fillId="0" borderId="39" applyNumberFormat="0" applyFill="0" applyAlignment="0" applyProtection="0"/>
    <xf numFmtId="169" fontId="71" fillId="0" borderId="39" applyNumberFormat="0" applyFill="0" applyAlignment="0" applyProtection="0"/>
    <xf numFmtId="168" fontId="71" fillId="0" borderId="39" applyNumberFormat="0" applyFill="0" applyAlignment="0" applyProtection="0"/>
    <xf numFmtId="0" fontId="69" fillId="0" borderId="3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0"/>
    <xf numFmtId="169" fontId="26" fillId="0" borderId="40"/>
    <xf numFmtId="168" fontId="26" fillId="0" borderId="4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168" fontId="2" fillId="0" borderId="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 fillId="74" borderId="41" applyNumberFormat="0" applyFont="0" applyAlignment="0" applyProtection="0"/>
    <xf numFmtId="0" fontId="27" fillId="74" borderId="41" applyNumberFormat="0" applyFont="0" applyAlignment="0" applyProtection="0"/>
    <xf numFmtId="168" fontId="2" fillId="0" borderId="0"/>
    <xf numFmtId="0" fontId="27" fillId="74" borderId="41" applyNumberFormat="0" applyFont="0" applyAlignment="0" applyProtection="0"/>
    <xf numFmtId="0" fontId="27"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0" fontId="27" fillId="74" borderId="41" applyNumberFormat="0" applyFont="0" applyAlignment="0" applyProtection="0"/>
    <xf numFmtId="0" fontId="2"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169" fontId="2" fillId="0" borderId="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 fillId="74" borderId="41" applyNumberFormat="0" applyFont="0" applyAlignment="0" applyProtection="0"/>
    <xf numFmtId="0" fontId="2" fillId="0" borderId="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169"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0" fontId="2" fillId="74" borderId="41" applyNumberFormat="0" applyFont="0" applyAlignment="0" applyProtection="0"/>
    <xf numFmtId="169" fontId="2" fillId="0" borderId="0"/>
    <xf numFmtId="168"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0" fontId="2" fillId="74" borderId="41" applyNumberFormat="0" applyFont="0" applyAlignment="0" applyProtection="0"/>
    <xf numFmtId="169"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0" fontId="2" fillId="74" borderId="41" applyNumberFormat="0" applyFont="0" applyAlignment="0" applyProtection="0"/>
    <xf numFmtId="169" fontId="2" fillId="0" borderId="0"/>
    <xf numFmtId="168" fontId="2" fillId="0" borderId="0"/>
    <xf numFmtId="168" fontId="2" fillId="0" borderId="0"/>
    <xf numFmtId="0" fontId="2"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2" applyNumberFormat="0" applyAlignment="0" applyProtection="0"/>
    <xf numFmtId="0" fontId="84" fillId="9" borderId="28"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168" fontId="85"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168" fontId="85"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169" fontId="85"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4" fillId="9" borderId="28"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4" fillId="9" borderId="28"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4" fillId="9" borderId="28"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4" fillId="9" borderId="28"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4" fillId="9" borderId="28"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4" fillId="9" borderId="28"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4" fillId="9" borderId="28"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168" fontId="85" fillId="64" borderId="42" applyNumberFormat="0" applyAlignment="0" applyProtection="0"/>
    <xf numFmtId="169" fontId="85" fillId="64" borderId="42" applyNumberFormat="0" applyAlignment="0" applyProtection="0"/>
    <xf numFmtId="168" fontId="85" fillId="64" borderId="42" applyNumberFormat="0" applyAlignment="0" applyProtection="0"/>
    <xf numFmtId="168" fontId="85" fillId="64" borderId="42" applyNumberFormat="0" applyAlignment="0" applyProtection="0"/>
    <xf numFmtId="169" fontId="85" fillId="64" borderId="42" applyNumberFormat="0" applyAlignment="0" applyProtection="0"/>
    <xf numFmtId="168" fontId="85" fillId="64" borderId="42" applyNumberFormat="0" applyAlignment="0" applyProtection="0"/>
    <xf numFmtId="168" fontId="85" fillId="64" borderId="42" applyNumberFormat="0" applyAlignment="0" applyProtection="0"/>
    <xf numFmtId="169" fontId="85" fillId="64" borderId="42" applyNumberFormat="0" applyAlignment="0" applyProtection="0"/>
    <xf numFmtId="168" fontId="85" fillId="64" borderId="42" applyNumberFormat="0" applyAlignment="0" applyProtection="0"/>
    <xf numFmtId="168" fontId="85" fillId="64" borderId="42" applyNumberFormat="0" applyAlignment="0" applyProtection="0"/>
    <xf numFmtId="169" fontId="85" fillId="64" borderId="42" applyNumberFormat="0" applyAlignment="0" applyProtection="0"/>
    <xf numFmtId="168" fontId="85" fillId="64" borderId="42" applyNumberFormat="0" applyAlignment="0" applyProtection="0"/>
    <xf numFmtId="0" fontId="83" fillId="64" borderId="42"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43" applyNumberFormat="0" applyFill="0" applyAlignment="0" applyProtection="0"/>
    <xf numFmtId="0" fontId="6" fillId="0" borderId="32"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168" fontId="94"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168" fontId="94"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169" fontId="94"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6" fillId="0" borderId="32"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6" fillId="0" borderId="32"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6" fillId="0" borderId="32"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6" fillId="0" borderId="32"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6" fillId="0" borderId="32"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6" fillId="0" borderId="32"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6" fillId="0" borderId="32"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168" fontId="94" fillId="0" borderId="43" applyNumberFormat="0" applyFill="0" applyAlignment="0" applyProtection="0"/>
    <xf numFmtId="169" fontId="94" fillId="0" borderId="43" applyNumberFormat="0" applyFill="0" applyAlignment="0" applyProtection="0"/>
    <xf numFmtId="168" fontId="94" fillId="0" borderId="43" applyNumberFormat="0" applyFill="0" applyAlignment="0" applyProtection="0"/>
    <xf numFmtId="168" fontId="94" fillId="0" borderId="43" applyNumberFormat="0" applyFill="0" applyAlignment="0" applyProtection="0"/>
    <xf numFmtId="169" fontId="94" fillId="0" borderId="43" applyNumberFormat="0" applyFill="0" applyAlignment="0" applyProtection="0"/>
    <xf numFmtId="168" fontId="94" fillId="0" borderId="43" applyNumberFormat="0" applyFill="0" applyAlignment="0" applyProtection="0"/>
    <xf numFmtId="168" fontId="94" fillId="0" borderId="43" applyNumberFormat="0" applyFill="0" applyAlignment="0" applyProtection="0"/>
    <xf numFmtId="169" fontId="94" fillId="0" borderId="43" applyNumberFormat="0" applyFill="0" applyAlignment="0" applyProtection="0"/>
    <xf numFmtId="168" fontId="94" fillId="0" borderId="43" applyNumberFormat="0" applyFill="0" applyAlignment="0" applyProtection="0"/>
    <xf numFmtId="168" fontId="94" fillId="0" borderId="43" applyNumberFormat="0" applyFill="0" applyAlignment="0" applyProtection="0"/>
    <xf numFmtId="169" fontId="94" fillId="0" borderId="43" applyNumberFormat="0" applyFill="0" applyAlignment="0" applyProtection="0"/>
    <xf numFmtId="168" fontId="94" fillId="0" borderId="43" applyNumberFormat="0" applyFill="0" applyAlignment="0" applyProtection="0"/>
    <xf numFmtId="0" fontId="47" fillId="0" borderId="43" applyNumberFormat="0" applyFill="0" applyAlignment="0" applyProtection="0"/>
    <xf numFmtId="0" fontId="25" fillId="0" borderId="44"/>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98" applyNumberFormat="0" applyFill="0" applyAlignment="0" applyProtection="0"/>
    <xf numFmtId="168" fontId="94" fillId="0" borderId="98" applyNumberFormat="0" applyFill="0" applyAlignment="0" applyProtection="0"/>
    <xf numFmtId="169" fontId="94" fillId="0" borderId="98" applyNumberFormat="0" applyFill="0" applyAlignment="0" applyProtection="0"/>
    <xf numFmtId="168" fontId="94" fillId="0" borderId="98" applyNumberFormat="0" applyFill="0" applyAlignment="0" applyProtection="0"/>
    <xf numFmtId="168" fontId="94" fillId="0" borderId="98" applyNumberFormat="0" applyFill="0" applyAlignment="0" applyProtection="0"/>
    <xf numFmtId="169" fontId="94" fillId="0" borderId="98" applyNumberFormat="0" applyFill="0" applyAlignment="0" applyProtection="0"/>
    <xf numFmtId="168" fontId="94" fillId="0" borderId="98" applyNumberFormat="0" applyFill="0" applyAlignment="0" applyProtection="0"/>
    <xf numFmtId="168" fontId="94" fillId="0" borderId="98" applyNumberFormat="0" applyFill="0" applyAlignment="0" applyProtection="0"/>
    <xf numFmtId="169" fontId="94" fillId="0" borderId="98" applyNumberFormat="0" applyFill="0" applyAlignment="0" applyProtection="0"/>
    <xf numFmtId="168" fontId="94" fillId="0" borderId="98" applyNumberFormat="0" applyFill="0" applyAlignment="0" applyProtection="0"/>
    <xf numFmtId="168" fontId="94" fillId="0" borderId="98" applyNumberFormat="0" applyFill="0" applyAlignment="0" applyProtection="0"/>
    <xf numFmtId="169" fontId="94" fillId="0" borderId="98" applyNumberFormat="0" applyFill="0" applyAlignment="0" applyProtection="0"/>
    <xf numFmtId="168" fontId="94"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169" fontId="94"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168" fontId="94"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168" fontId="94"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188" fontId="2" fillId="70" borderId="92" applyFont="0">
      <alignment horizontal="right" vertical="center"/>
    </xf>
    <xf numFmtId="3" fontId="2" fillId="70" borderId="92" applyFont="0">
      <alignment horizontal="right" vertical="center"/>
    </xf>
    <xf numFmtId="0" fontId="83" fillId="64" borderId="97" applyNumberFormat="0" applyAlignment="0" applyProtection="0"/>
    <xf numFmtId="168" fontId="85" fillId="64" borderId="97" applyNumberFormat="0" applyAlignment="0" applyProtection="0"/>
    <xf numFmtId="169" fontId="85" fillId="64" borderId="97" applyNumberFormat="0" applyAlignment="0" applyProtection="0"/>
    <xf numFmtId="168" fontId="85" fillId="64" borderId="97" applyNumberFormat="0" applyAlignment="0" applyProtection="0"/>
    <xf numFmtId="168" fontId="85" fillId="64" borderId="97" applyNumberFormat="0" applyAlignment="0" applyProtection="0"/>
    <xf numFmtId="169" fontId="85" fillId="64" borderId="97" applyNumberFormat="0" applyAlignment="0" applyProtection="0"/>
    <xf numFmtId="168" fontId="85" fillId="64" borderId="97" applyNumberFormat="0" applyAlignment="0" applyProtection="0"/>
    <xf numFmtId="168" fontId="85" fillId="64" borderId="97" applyNumberFormat="0" applyAlignment="0" applyProtection="0"/>
    <xf numFmtId="169" fontId="85" fillId="64" borderId="97" applyNumberFormat="0" applyAlignment="0" applyProtection="0"/>
    <xf numFmtId="168" fontId="85" fillId="64" borderId="97" applyNumberFormat="0" applyAlignment="0" applyProtection="0"/>
    <xf numFmtId="168" fontId="85" fillId="64" borderId="97" applyNumberFormat="0" applyAlignment="0" applyProtection="0"/>
    <xf numFmtId="169" fontId="85" fillId="64" borderId="97" applyNumberFormat="0" applyAlignment="0" applyProtection="0"/>
    <xf numFmtId="168" fontId="85"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169" fontId="85"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168" fontId="85"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168" fontId="85"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3" fontId="2" fillId="75" borderId="92" applyFont="0">
      <alignment horizontal="right" vertical="center"/>
      <protection locked="0"/>
    </xf>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 fillId="74" borderId="96" applyNumberFormat="0" applyFont="0" applyAlignment="0" applyProtection="0"/>
    <xf numFmtId="0" fontId="27"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3" fontId="2" fillId="72" borderId="92" applyFont="0">
      <alignment horizontal="right" vertical="center"/>
      <protection locked="0"/>
    </xf>
    <xf numFmtId="0" fontId="66" fillId="43" borderId="95" applyNumberFormat="0" applyAlignment="0" applyProtection="0"/>
    <xf numFmtId="168" fontId="68" fillId="43" borderId="95" applyNumberFormat="0" applyAlignment="0" applyProtection="0"/>
    <xf numFmtId="169" fontId="68" fillId="43" borderId="95" applyNumberFormat="0" applyAlignment="0" applyProtection="0"/>
    <xf numFmtId="168" fontId="68" fillId="43" borderId="95" applyNumberFormat="0" applyAlignment="0" applyProtection="0"/>
    <xf numFmtId="168" fontId="68" fillId="43" borderId="95" applyNumberFormat="0" applyAlignment="0" applyProtection="0"/>
    <xf numFmtId="169" fontId="68" fillId="43" borderId="95" applyNumberFormat="0" applyAlignment="0" applyProtection="0"/>
    <xf numFmtId="168" fontId="68" fillId="43" borderId="95" applyNumberFormat="0" applyAlignment="0" applyProtection="0"/>
    <xf numFmtId="168" fontId="68" fillId="43" borderId="95" applyNumberFormat="0" applyAlignment="0" applyProtection="0"/>
    <xf numFmtId="169" fontId="68" fillId="43" borderId="95" applyNumberFormat="0" applyAlignment="0" applyProtection="0"/>
    <xf numFmtId="168" fontId="68" fillId="43" borderId="95" applyNumberFormat="0" applyAlignment="0" applyProtection="0"/>
    <xf numFmtId="168" fontId="68" fillId="43" borderId="95" applyNumberFormat="0" applyAlignment="0" applyProtection="0"/>
    <xf numFmtId="169" fontId="68" fillId="43" borderId="95" applyNumberFormat="0" applyAlignment="0" applyProtection="0"/>
    <xf numFmtId="168" fontId="68"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169" fontId="68"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168" fontId="68"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168" fontId="68"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2" fillId="71" borderId="93" applyNumberFormat="0" applyFont="0" applyBorder="0" applyProtection="0">
      <alignment horizontal="left" vertical="center"/>
    </xf>
    <xf numFmtId="9" fontId="2" fillId="71" borderId="92" applyFont="0" applyProtection="0">
      <alignment horizontal="right" vertical="center"/>
    </xf>
    <xf numFmtId="3" fontId="2" fillId="71" borderId="92" applyFont="0" applyProtection="0">
      <alignment horizontal="right" vertical="center"/>
    </xf>
    <xf numFmtId="0" fontId="62" fillId="70" borderId="93" applyFont="0" applyBorder="0">
      <alignment horizontal="center" wrapText="1"/>
    </xf>
    <xf numFmtId="168" fontId="54" fillId="0" borderId="90">
      <alignment horizontal="left" vertical="center"/>
    </xf>
    <xf numFmtId="0" fontId="54" fillId="0" borderId="90">
      <alignment horizontal="left" vertical="center"/>
    </xf>
    <xf numFmtId="0" fontId="54" fillId="0" borderId="90">
      <alignment horizontal="left" vertical="center"/>
    </xf>
    <xf numFmtId="0" fontId="2" fillId="69" borderId="92" applyNumberFormat="0" applyFont="0" applyBorder="0" applyProtection="0">
      <alignment horizontal="center" vertical="center"/>
    </xf>
    <xf numFmtId="0" fontId="36" fillId="0" borderId="92" applyNumberFormat="0" applyAlignment="0">
      <alignment horizontal="right"/>
      <protection locked="0"/>
    </xf>
    <xf numFmtId="0" fontId="36" fillId="0" borderId="92" applyNumberFormat="0" applyAlignment="0">
      <alignment horizontal="right"/>
      <protection locked="0"/>
    </xf>
    <xf numFmtId="0" fontId="36" fillId="0" borderId="92" applyNumberFormat="0" applyAlignment="0">
      <alignment horizontal="right"/>
      <protection locked="0"/>
    </xf>
    <xf numFmtId="0" fontId="36" fillId="0" borderId="92" applyNumberFormat="0" applyAlignment="0">
      <alignment horizontal="right"/>
      <protection locked="0"/>
    </xf>
    <xf numFmtId="0" fontId="36" fillId="0" borderId="92" applyNumberFormat="0" applyAlignment="0">
      <alignment horizontal="right"/>
      <protection locked="0"/>
    </xf>
    <xf numFmtId="0" fontId="36" fillId="0" borderId="92" applyNumberFormat="0" applyAlignment="0">
      <alignment horizontal="right"/>
      <protection locked="0"/>
    </xf>
    <xf numFmtId="0" fontId="36" fillId="0" borderId="92" applyNumberFormat="0" applyAlignment="0">
      <alignment horizontal="right"/>
      <protection locked="0"/>
    </xf>
    <xf numFmtId="0" fontId="36" fillId="0" borderId="92" applyNumberFormat="0" applyAlignment="0">
      <alignment horizontal="right"/>
      <protection locked="0"/>
    </xf>
    <xf numFmtId="0" fontId="36" fillId="0" borderId="92" applyNumberFormat="0" applyAlignment="0">
      <alignment horizontal="right"/>
      <protection locked="0"/>
    </xf>
    <xf numFmtId="0" fontId="36" fillId="0" borderId="92" applyNumberFormat="0" applyAlignment="0">
      <alignment horizontal="right"/>
      <protection locked="0"/>
    </xf>
    <xf numFmtId="0" fontId="38" fillId="64" borderId="95" applyNumberFormat="0" applyAlignment="0" applyProtection="0"/>
    <xf numFmtId="168" fontId="40" fillId="64" borderId="95" applyNumberFormat="0" applyAlignment="0" applyProtection="0"/>
    <xf numFmtId="169" fontId="40" fillId="64" borderId="95" applyNumberFormat="0" applyAlignment="0" applyProtection="0"/>
    <xf numFmtId="168" fontId="40" fillId="64" borderId="95" applyNumberFormat="0" applyAlignment="0" applyProtection="0"/>
    <xf numFmtId="168" fontId="40" fillId="64" borderId="95" applyNumberFormat="0" applyAlignment="0" applyProtection="0"/>
    <xf numFmtId="169" fontId="40" fillId="64" borderId="95" applyNumberFormat="0" applyAlignment="0" applyProtection="0"/>
    <xf numFmtId="168" fontId="40" fillId="64" borderId="95" applyNumberFormat="0" applyAlignment="0" applyProtection="0"/>
    <xf numFmtId="168" fontId="40" fillId="64" borderId="95" applyNumberFormat="0" applyAlignment="0" applyProtection="0"/>
    <xf numFmtId="169" fontId="40" fillId="64" borderId="95" applyNumberFormat="0" applyAlignment="0" applyProtection="0"/>
    <xf numFmtId="168" fontId="40" fillId="64" borderId="95" applyNumberFormat="0" applyAlignment="0" applyProtection="0"/>
    <xf numFmtId="168" fontId="40" fillId="64" borderId="95" applyNumberFormat="0" applyAlignment="0" applyProtection="0"/>
    <xf numFmtId="169" fontId="40" fillId="64" borderId="95" applyNumberFormat="0" applyAlignment="0" applyProtection="0"/>
    <xf numFmtId="168" fontId="40"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169" fontId="40"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168" fontId="40"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168" fontId="40"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129" fillId="0" borderId="0"/>
  </cellStyleXfs>
  <cellXfs count="771">
    <xf numFmtId="0" fontId="0" fillId="0" borderId="0" xfId="0"/>
    <xf numFmtId="0" fontId="4" fillId="0" borderId="0" xfId="0" applyFont="1"/>
    <xf numFmtId="0" fontId="0" fillId="0" borderId="0" xfId="0" applyAlignment="1">
      <alignment wrapText="1"/>
    </xf>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2" xfId="0" applyFont="1" applyBorder="1"/>
    <xf numFmtId="0" fontId="12" fillId="0" borderId="0" xfId="0" applyFont="1"/>
    <xf numFmtId="0" fontId="9" fillId="0" borderId="0" xfId="0" applyFont="1" applyAlignment="1">
      <alignment horizontal="right" wrapText="1"/>
    </xf>
    <xf numFmtId="0" fontId="9" fillId="0" borderId="15" xfId="0" applyFont="1" applyBorder="1" applyAlignment="1">
      <alignment vertical="center"/>
    </xf>
    <xf numFmtId="0" fontId="9" fillId="0" borderId="18"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17"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17" xfId="0" applyFont="1" applyBorder="1"/>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5"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5" xfId="1" applyNumberFormat="1" applyFont="1" applyFill="1" applyBorder="1" applyAlignment="1" applyProtection="1">
      <alignment horizontal="center" vertical="center" wrapText="1"/>
      <protection locked="0"/>
    </xf>
    <xf numFmtId="164" fontId="7" fillId="3" borderId="16" xfId="1" applyNumberFormat="1" applyFont="1" applyFill="1" applyBorder="1" applyAlignment="1" applyProtection="1">
      <alignment horizontal="center" vertical="center" wrapText="1"/>
      <protection locked="0"/>
    </xf>
    <xf numFmtId="0" fontId="4" fillId="0" borderId="12" xfId="0" applyFont="1" applyBorder="1"/>
    <xf numFmtId="0" fontId="4" fillId="0" borderId="14" xfId="0" applyFont="1" applyBorder="1"/>
    <xf numFmtId="0" fontId="7" fillId="3" borderId="18" xfId="9" applyFont="1" applyFill="1" applyBorder="1" applyAlignment="1" applyProtection="1">
      <alignment horizontal="left" vertical="center"/>
      <protection locked="0"/>
    </xf>
    <xf numFmtId="0" fontId="15" fillId="3" borderId="20"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7" fillId="0" borderId="0" xfId="11" applyFont="1" applyAlignment="1">
      <alignment vertical="center"/>
    </xf>
    <xf numFmtId="0" fontId="4" fillId="0" borderId="15" xfId="0" applyFont="1" applyBorder="1" applyAlignment="1">
      <alignment vertical="center"/>
    </xf>
    <xf numFmtId="0" fontId="9" fillId="2" borderId="18" xfId="0" applyFont="1" applyFill="1" applyBorder="1" applyAlignment="1">
      <alignment horizontal="right" vertical="center"/>
    </xf>
    <xf numFmtId="0" fontId="4" fillId="0" borderId="48" xfId="0" applyFont="1" applyBorder="1"/>
    <xf numFmtId="0" fontId="20" fillId="0" borderId="18" xfId="0" applyFont="1" applyBorder="1" applyAlignment="1">
      <alignment horizontal="center" vertical="center" wrapText="1"/>
    </xf>
    <xf numFmtId="0" fontId="4" fillId="0" borderId="49" xfId="0" applyFont="1" applyBorder="1"/>
    <xf numFmtId="0" fontId="7" fillId="0" borderId="12"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4" xfId="2" applyNumberFormat="1" applyFont="1" applyFill="1" applyBorder="1" applyAlignment="1" applyProtection="1">
      <alignment horizontal="center" vertical="center"/>
      <protection locked="0"/>
    </xf>
    <xf numFmtId="0" fontId="7" fillId="0" borderId="15"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5" xfId="9" applyFont="1" applyBorder="1" applyAlignment="1" applyProtection="1">
      <alignment horizontal="center" vertical="center" wrapText="1"/>
      <protection locked="0"/>
    </xf>
    <xf numFmtId="0" fontId="15" fillId="36" borderId="19" xfId="13" applyFont="1" applyFill="1" applyBorder="1" applyAlignment="1" applyProtection="1">
      <alignment vertical="center" wrapText="1"/>
      <protection locked="0"/>
    </xf>
    <xf numFmtId="167" fontId="23" fillId="0" borderId="54" xfId="0" applyNumberFormat="1" applyFont="1" applyBorder="1" applyAlignment="1">
      <alignment horizontal="center"/>
    </xf>
    <xf numFmtId="167" fontId="23" fillId="0" borderId="52" xfId="0" applyNumberFormat="1" applyFont="1" applyBorder="1" applyAlignment="1">
      <alignment horizontal="center"/>
    </xf>
    <xf numFmtId="167" fontId="19" fillId="0" borderId="52" xfId="0" applyNumberFormat="1" applyFont="1" applyBorder="1" applyAlignment="1">
      <alignment horizontal="center"/>
    </xf>
    <xf numFmtId="167" fontId="23" fillId="0" borderId="55" xfId="0" applyNumberFormat="1" applyFont="1" applyBorder="1" applyAlignment="1">
      <alignment horizontal="center"/>
    </xf>
    <xf numFmtId="167" fontId="23" fillId="0" borderId="56"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7" xfId="0" applyFont="1" applyBorder="1"/>
    <xf numFmtId="0" fontId="4" fillId="0" borderId="13" xfId="0" applyFont="1" applyBorder="1"/>
    <xf numFmtId="0" fontId="4" fillId="0" borderId="18" xfId="0" applyFont="1" applyBorder="1"/>
    <xf numFmtId="0" fontId="7" fillId="3" borderId="15" xfId="5" applyFont="1" applyFill="1" applyBorder="1" applyAlignment="1" applyProtection="1">
      <alignment horizontal="right" vertical="center"/>
      <protection locked="0"/>
    </xf>
    <xf numFmtId="0" fontId="15" fillId="3" borderId="19" xfId="16" applyFont="1" applyFill="1" applyBorder="1" applyProtection="1">
      <protection locked="0"/>
    </xf>
    <xf numFmtId="0" fontId="4" fillId="0" borderId="13" xfId="0" applyFont="1" applyBorder="1" applyAlignment="1">
      <alignment wrapText="1"/>
    </xf>
    <xf numFmtId="0" fontId="4" fillId="0" borderId="14" xfId="0" applyFont="1" applyBorder="1" applyAlignment="1">
      <alignment wrapText="1"/>
    </xf>
    <xf numFmtId="0" fontId="6" fillId="0" borderId="19" xfId="0" applyFont="1" applyBorder="1"/>
    <xf numFmtId="0" fontId="9" fillId="3" borderId="15" xfId="5" applyFont="1" applyFill="1" applyBorder="1" applyAlignment="1" applyProtection="1">
      <alignment horizontal="left" vertical="center"/>
      <protection locked="0"/>
    </xf>
    <xf numFmtId="0" fontId="9" fillId="3" borderId="16" xfId="13" applyFont="1" applyFill="1" applyBorder="1" applyAlignment="1" applyProtection="1">
      <alignment horizontal="center" vertical="center" wrapText="1"/>
      <protection locked="0"/>
    </xf>
    <xf numFmtId="0" fontId="9" fillId="3" borderId="15" xfId="5" applyFont="1" applyFill="1" applyBorder="1" applyAlignment="1" applyProtection="1">
      <alignment horizontal="right" vertical="center"/>
      <protection locked="0"/>
    </xf>
    <xf numFmtId="0" fontId="9" fillId="3" borderId="18" xfId="9" applyFont="1" applyFill="1" applyBorder="1" applyAlignment="1" applyProtection="1">
      <alignment horizontal="right" vertical="center"/>
      <protection locked="0"/>
    </xf>
    <xf numFmtId="0" fontId="10" fillId="3" borderId="19" xfId="16" applyFont="1" applyFill="1" applyBorder="1" applyProtection="1">
      <protection locked="0"/>
    </xf>
    <xf numFmtId="3" fontId="10" fillId="36" borderId="19" xfId="16" applyNumberFormat="1" applyFont="1" applyFill="1" applyBorder="1" applyProtection="1">
      <protection locked="0"/>
    </xf>
    <xf numFmtId="0" fontId="4" fillId="0" borderId="48" xfId="0" applyFont="1" applyBorder="1" applyAlignment="1">
      <alignment horizontal="center"/>
    </xf>
    <xf numFmtId="0" fontId="4" fillId="0" borderId="49"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16" xfId="0" applyFont="1" applyBorder="1" applyAlignment="1">
      <alignment horizontal="center" vertical="center"/>
    </xf>
    <xf numFmtId="0" fontId="102"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3" fillId="0" borderId="3" xfId="20960" applyFont="1" applyBorder="1" applyAlignment="1">
      <alignment horizontal="center" vertical="center"/>
    </xf>
    <xf numFmtId="0" fontId="104" fillId="0" borderId="0" xfId="0" applyFont="1" applyAlignment="1">
      <alignment wrapText="1"/>
    </xf>
    <xf numFmtId="0" fontId="9" fillId="0" borderId="2" xfId="20960" applyFont="1" applyBorder="1" applyAlignment="1">
      <alignment horizontal="left" wrapText="1" indent="1"/>
    </xf>
    <xf numFmtId="0" fontId="15" fillId="0" borderId="13"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2" xfId="0" applyBorder="1" applyAlignment="1">
      <alignment horizontal="center" vertical="center"/>
    </xf>
    <xf numFmtId="0" fontId="6" fillId="36" borderId="23"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2" xfId="0" applyFont="1" applyFill="1" applyBorder="1" applyAlignment="1">
      <alignment wrapText="1"/>
    </xf>
    <xf numFmtId="0" fontId="15" fillId="0" borderId="0" xfId="11"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18"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3"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4" fillId="0" borderId="18" xfId="0" applyFont="1" applyBorder="1" applyAlignment="1">
      <alignment horizontal="center" vertical="center"/>
    </xf>
    <xf numFmtId="0" fontId="106" fillId="0" borderId="0" xfId="0" applyFont="1"/>
    <xf numFmtId="49" fontId="106" fillId="0" borderId="7" xfId="0" applyNumberFormat="1" applyFont="1" applyBorder="1" applyAlignment="1">
      <alignment horizontal="right" vertical="center"/>
    </xf>
    <xf numFmtId="49" fontId="106" fillId="0" borderId="70" xfId="0" applyNumberFormat="1" applyFont="1" applyBorder="1" applyAlignment="1">
      <alignment horizontal="right" vertical="center"/>
    </xf>
    <xf numFmtId="49" fontId="106" fillId="0" borderId="73" xfId="0" applyNumberFormat="1" applyFont="1" applyBorder="1" applyAlignment="1">
      <alignment horizontal="right" vertical="center"/>
    </xf>
    <xf numFmtId="49" fontId="106" fillId="0" borderId="78" xfId="0" applyNumberFormat="1" applyFont="1" applyBorder="1" applyAlignment="1">
      <alignment horizontal="right" vertical="center"/>
    </xf>
    <xf numFmtId="0" fontId="106" fillId="0" borderId="0" xfId="0" applyFont="1" applyAlignment="1">
      <alignment horizontal="left"/>
    </xf>
    <xf numFmtId="0" fontId="106" fillId="0" borderId="78" xfId="0" applyFont="1" applyBorder="1" applyAlignment="1">
      <alignment horizontal="right" vertical="center"/>
    </xf>
    <xf numFmtId="49" fontId="106" fillId="0" borderId="0" xfId="0" applyNumberFormat="1" applyFont="1" applyAlignment="1">
      <alignment horizontal="right" vertical="center"/>
    </xf>
    <xf numFmtId="0" fontId="106" fillId="0" borderId="0" xfId="0" applyFont="1" applyAlignment="1">
      <alignment vertical="center" wrapText="1"/>
    </xf>
    <xf numFmtId="0" fontId="106"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93" fontId="9" fillId="2" borderId="19" xfId="0" applyNumberFormat="1" applyFont="1" applyFill="1" applyBorder="1" applyAlignment="1" applyProtection="1">
      <alignment vertical="center"/>
      <protection locked="0"/>
    </xf>
    <xf numFmtId="3" fontId="21" fillId="36" borderId="19" xfId="0" applyNumberFormat="1" applyFont="1" applyFill="1" applyBorder="1" applyAlignment="1">
      <alignment vertical="center" wrapText="1"/>
    </xf>
    <xf numFmtId="193" fontId="7" fillId="36" borderId="16" xfId="2" applyNumberFormat="1" applyFont="1" applyFill="1" applyBorder="1" applyAlignment="1" applyProtection="1">
      <alignment vertical="top"/>
    </xf>
    <xf numFmtId="193" fontId="4" fillId="0" borderId="3" xfId="0" applyNumberFormat="1" applyFont="1" applyBorder="1"/>
    <xf numFmtId="193" fontId="4" fillId="0" borderId="15" xfId="0" applyNumberFormat="1" applyFont="1" applyBorder="1"/>
    <xf numFmtId="193" fontId="9" fillId="36" borderId="3" xfId="5"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23" fillId="0" borderId="0" xfId="0" applyNumberFormat="1" applyFont="1"/>
    <xf numFmtId="0" fontId="4" fillId="0" borderId="22" xfId="0" applyFont="1" applyBorder="1" applyAlignment="1">
      <alignment horizontal="center" vertical="center"/>
    </xf>
    <xf numFmtId="0" fontId="4" fillId="0" borderId="22" xfId="0"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0" fontId="9" fillId="0" borderId="12" xfId="0" applyFont="1" applyBorder="1" applyAlignment="1">
      <alignment horizontal="right" vertical="center" wrapText="1"/>
    </xf>
    <xf numFmtId="0" fontId="7" fillId="0" borderId="13" xfId="0" applyFont="1" applyBorder="1" applyAlignment="1">
      <alignment vertical="center" wrapText="1"/>
    </xf>
    <xf numFmtId="169" fontId="26" fillId="37" borderId="0" xfId="20"/>
    <xf numFmtId="169" fontId="26" fillId="37" borderId="86" xfId="20" applyBorder="1"/>
    <xf numFmtId="0" fontId="4" fillId="0" borderId="7" xfId="0" applyFont="1" applyBorder="1" applyAlignment="1">
      <alignment vertical="center"/>
    </xf>
    <xf numFmtId="0" fontId="4" fillId="0" borderId="47" xfId="0" applyFont="1" applyBorder="1" applyAlignment="1">
      <alignment vertical="center"/>
    </xf>
    <xf numFmtId="0" fontId="4" fillId="0" borderId="92" xfId="0" applyFont="1" applyBorder="1" applyAlignment="1">
      <alignment vertical="center"/>
    </xf>
    <xf numFmtId="0" fontId="6" fillId="0" borderId="92" xfId="0" applyFont="1" applyBorder="1" applyAlignment="1">
      <alignment vertical="center"/>
    </xf>
    <xf numFmtId="0" fontId="4" fillId="0" borderId="13" xfId="0" applyFont="1" applyBorder="1" applyAlignment="1">
      <alignment vertical="center"/>
    </xf>
    <xf numFmtId="0" fontId="4" fillId="0" borderId="88" xfId="0" applyFont="1" applyBorder="1" applyAlignment="1">
      <alignment vertical="center"/>
    </xf>
    <xf numFmtId="0" fontId="4" fillId="0" borderId="89" xfId="0" applyFont="1" applyBorder="1" applyAlignment="1">
      <alignment vertical="center"/>
    </xf>
    <xf numFmtId="0" fontId="4" fillId="0" borderId="12"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169" fontId="26" fillId="37" borderId="25" xfId="20" applyBorder="1"/>
    <xf numFmtId="169" fontId="26" fillId="37" borderId="102" xfId="20" applyBorder="1"/>
    <xf numFmtId="169" fontId="26" fillId="37" borderId="94" xfId="20" applyBorder="1"/>
    <xf numFmtId="169" fontId="26" fillId="37" borderId="49" xfId="20" applyBorder="1"/>
    <xf numFmtId="0" fontId="4" fillId="3" borderId="57" xfId="0" applyFont="1" applyFill="1" applyBorder="1" applyAlignment="1">
      <alignment horizontal="center" vertical="center"/>
    </xf>
    <xf numFmtId="0" fontId="4" fillId="3" borderId="0" xfId="0" applyFont="1" applyFill="1" applyAlignment="1">
      <alignment vertical="center"/>
    </xf>
    <xf numFmtId="0" fontId="4" fillId="0" borderId="63" xfId="0" applyFont="1" applyBorder="1" applyAlignment="1">
      <alignment horizontal="center" vertical="center"/>
    </xf>
    <xf numFmtId="0" fontId="4" fillId="3" borderId="90" xfId="0" applyFont="1" applyFill="1" applyBorder="1" applyAlignment="1">
      <alignment vertical="center"/>
    </xf>
    <xf numFmtId="0" fontId="14" fillId="3" borderId="103" xfId="0" applyFont="1" applyFill="1" applyBorder="1" applyAlignment="1">
      <alignment horizontal="left"/>
    </xf>
    <xf numFmtId="0" fontId="14" fillId="3" borderId="104" xfId="0" applyFont="1" applyFill="1" applyBorder="1" applyAlignment="1">
      <alignment horizontal="left"/>
    </xf>
    <xf numFmtId="0" fontId="4" fillId="0" borderId="92" xfId="0" applyFont="1" applyBorder="1" applyAlignment="1">
      <alignment horizontal="center" vertical="center" wrapText="1"/>
    </xf>
    <xf numFmtId="0" fontId="106" fillId="0" borderId="80" xfId="0" applyFont="1" applyBorder="1" applyAlignment="1">
      <alignment horizontal="right" vertical="center"/>
    </xf>
    <xf numFmtId="0" fontId="4" fillId="0" borderId="105" xfId="0" applyFont="1" applyBorder="1" applyAlignment="1">
      <alignment horizontal="center" vertical="center" wrapText="1"/>
    </xf>
    <xf numFmtId="0" fontId="6" fillId="3" borderId="106" xfId="0" applyFont="1" applyFill="1" applyBorder="1" applyAlignment="1">
      <alignment vertical="center"/>
    </xf>
    <xf numFmtId="0" fontId="4" fillId="3" borderId="17" xfId="0" applyFont="1" applyFill="1" applyBorder="1" applyAlignment="1">
      <alignment vertical="center"/>
    </xf>
    <xf numFmtId="0" fontId="4" fillId="0" borderId="107" xfId="0" applyFont="1" applyBorder="1" applyAlignment="1">
      <alignment horizontal="center" vertical="center"/>
    </xf>
    <xf numFmtId="0" fontId="6" fillId="0" borderId="19" xfId="0" applyFont="1" applyBorder="1" applyAlignment="1">
      <alignment vertical="center"/>
    </xf>
    <xf numFmtId="169" fontId="26" fillId="37" borderId="21" xfId="20" applyBorder="1"/>
    <xf numFmtId="0" fontId="4" fillId="0" borderId="7" xfId="0" applyFont="1" applyBorder="1" applyAlignment="1">
      <alignment horizontal="center" vertical="center" wrapText="1"/>
    </xf>
    <xf numFmtId="0" fontId="4" fillId="0" borderId="58" xfId="0" applyFont="1" applyBorder="1" applyAlignment="1">
      <alignment horizontal="center" vertical="center" wrapText="1"/>
    </xf>
    <xf numFmtId="0" fontId="7" fillId="0" borderId="12" xfId="11" applyFont="1" applyBorder="1" applyAlignment="1">
      <alignment vertical="center"/>
    </xf>
    <xf numFmtId="0" fontId="7" fillId="0" borderId="13" xfId="11" applyFont="1" applyBorder="1" applyAlignment="1">
      <alignment vertical="center"/>
    </xf>
    <xf numFmtId="0" fontId="15" fillId="0" borderId="14" xfId="11" applyFont="1" applyBorder="1" applyAlignment="1">
      <alignment horizontal="center" vertical="center"/>
    </xf>
    <xf numFmtId="0" fontId="0" fillId="0" borderId="107" xfId="0" applyBorder="1"/>
    <xf numFmtId="0" fontId="0" fillId="0" borderId="18" xfId="0" applyBorder="1"/>
    <xf numFmtId="0" fontId="6" fillId="36" borderId="108" xfId="0" applyFont="1" applyFill="1" applyBorder="1" applyAlignment="1">
      <alignment vertical="center" wrapText="1"/>
    </xf>
    <xf numFmtId="0" fontId="7" fillId="0" borderId="0" xfId="0" applyFont="1" applyAlignment="1">
      <alignment wrapText="1"/>
    </xf>
    <xf numFmtId="0" fontId="6" fillId="36" borderId="13"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6" fillId="36" borderId="107" xfId="0" applyFont="1" applyFill="1" applyBorder="1" applyAlignment="1">
      <alignment horizontal="left" vertical="center" wrapText="1"/>
    </xf>
    <xf numFmtId="0" fontId="6" fillId="36" borderId="92" xfId="0" applyFont="1" applyFill="1" applyBorder="1" applyAlignment="1">
      <alignment horizontal="left" vertical="center" wrapText="1"/>
    </xf>
    <xf numFmtId="0" fontId="6" fillId="36" borderId="105" xfId="0" applyFont="1" applyFill="1" applyBorder="1" applyAlignment="1">
      <alignment horizontal="left" vertical="center" wrapText="1"/>
    </xf>
    <xf numFmtId="0" fontId="4" fillId="0" borderId="107" xfId="0" applyFont="1" applyBorder="1" applyAlignment="1">
      <alignment horizontal="right" vertical="center" wrapText="1"/>
    </xf>
    <xf numFmtId="0" fontId="4" fillId="0" borderId="92" xfId="0" applyFont="1" applyBorder="1" applyAlignment="1">
      <alignment horizontal="left" vertical="center" wrapText="1"/>
    </xf>
    <xf numFmtId="0" fontId="109" fillId="0" borderId="107" xfId="0" applyFont="1" applyBorder="1" applyAlignment="1">
      <alignment horizontal="right" vertical="center" wrapText="1"/>
    </xf>
    <xf numFmtId="0" fontId="109" fillId="0" borderId="92" xfId="0" applyFont="1" applyBorder="1" applyAlignment="1">
      <alignment horizontal="left" vertical="center" wrapText="1"/>
    </xf>
    <xf numFmtId="0" fontId="6" fillId="0" borderId="107"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9" fillId="0" borderId="0" xfId="0" applyFont="1" applyAlignment="1">
      <alignment horizontal="left" vertical="center"/>
    </xf>
    <xf numFmtId="49" fontId="110" fillId="0" borderId="18" xfId="5" applyNumberFormat="1" applyFont="1" applyBorder="1" applyAlignment="1" applyProtection="1">
      <alignment horizontal="left" vertical="center"/>
      <protection locked="0"/>
    </xf>
    <xf numFmtId="0" fontId="111" fillId="0" borderId="19" xfId="9" applyFont="1" applyBorder="1" applyAlignment="1" applyProtection="1">
      <alignment horizontal="left" vertical="center" wrapText="1"/>
      <protection locked="0"/>
    </xf>
    <xf numFmtId="0" fontId="20" fillId="0" borderId="107" xfId="0" applyFont="1" applyBorder="1" applyAlignment="1">
      <alignment horizontal="center" vertical="center" wrapText="1"/>
    </xf>
    <xf numFmtId="3" fontId="21" fillId="36" borderId="92" xfId="0" applyNumberFormat="1" applyFont="1" applyFill="1" applyBorder="1" applyAlignment="1">
      <alignment vertical="center" wrapText="1"/>
    </xf>
    <xf numFmtId="14" fontId="7" fillId="3" borderId="92" xfId="8" quotePrefix="1" applyNumberFormat="1" applyFont="1" applyFill="1" applyBorder="1" applyAlignment="1" applyProtection="1">
      <alignment horizontal="left" vertical="center" wrapText="1" indent="2"/>
      <protection locked="0"/>
    </xf>
    <xf numFmtId="3" fontId="21" fillId="0" borderId="92" xfId="0" applyNumberFormat="1" applyFont="1" applyBorder="1" applyAlignment="1">
      <alignment vertical="center" wrapText="1"/>
    </xf>
    <xf numFmtId="14" fontId="7" fillId="3" borderId="92" xfId="8" quotePrefix="1" applyNumberFormat="1" applyFont="1" applyFill="1" applyBorder="1" applyAlignment="1" applyProtection="1">
      <alignment horizontal="left" vertical="center" wrapText="1" indent="3"/>
      <protection locked="0"/>
    </xf>
    <xf numFmtId="0" fontId="11" fillId="0" borderId="92" xfId="17" applyFill="1" applyBorder="1" applyAlignment="1" applyProtection="1"/>
    <xf numFmtId="49" fontId="109" fillId="0" borderId="107" xfId="0" applyNumberFormat="1" applyFont="1" applyBorder="1" applyAlignment="1">
      <alignment horizontal="right" vertical="center" wrapText="1"/>
    </xf>
    <xf numFmtId="0" fontId="7" fillId="3" borderId="92" xfId="20960" applyFont="1" applyFill="1" applyBorder="1"/>
    <xf numFmtId="0" fontId="103" fillId="0" borderId="92" xfId="20960" applyFont="1" applyBorder="1" applyAlignment="1">
      <alignment horizontal="center" vertical="center"/>
    </xf>
    <xf numFmtId="0" fontId="4" fillId="0" borderId="92" xfId="0" applyFont="1" applyBorder="1"/>
    <xf numFmtId="0" fontId="11" fillId="0" borderId="92" xfId="17" applyFill="1" applyBorder="1" applyAlignment="1" applyProtection="1">
      <alignment horizontal="left" vertical="center" wrapText="1"/>
    </xf>
    <xf numFmtId="49" fontId="109" fillId="0" borderId="92" xfId="0" applyNumberFormat="1" applyFont="1" applyBorder="1" applyAlignment="1">
      <alignment horizontal="right" vertical="center" wrapText="1"/>
    </xf>
    <xf numFmtId="0" fontId="11" fillId="0" borderId="92" xfId="17" applyFill="1" applyBorder="1" applyAlignment="1" applyProtection="1">
      <alignment horizontal="left" vertical="center"/>
    </xf>
    <xf numFmtId="0" fontId="112" fillId="78" borderId="93" xfId="21412" applyFont="1" applyFill="1" applyBorder="1" applyAlignment="1" applyProtection="1">
      <alignment vertical="center" wrapText="1"/>
      <protection locked="0"/>
    </xf>
    <xf numFmtId="0" fontId="113" fillId="70" borderId="88" xfId="21412" applyFont="1" applyFill="1" applyBorder="1" applyAlignment="1" applyProtection="1">
      <alignment horizontal="center" vertical="center"/>
      <protection locked="0"/>
    </xf>
    <xf numFmtId="0" fontId="112" fillId="79" borderId="92" xfId="21412" applyFont="1" applyFill="1" applyBorder="1" applyAlignment="1" applyProtection="1">
      <alignment horizontal="center" vertical="center"/>
      <protection locked="0"/>
    </xf>
    <xf numFmtId="0" fontId="112" fillId="78" borderId="93" xfId="21412" applyFont="1" applyFill="1" applyBorder="1" applyProtection="1">
      <alignment vertical="center"/>
      <protection locked="0"/>
    </xf>
    <xf numFmtId="0" fontId="114" fillId="70" borderId="88" xfId="21412" applyFont="1" applyFill="1" applyBorder="1" applyAlignment="1" applyProtection="1">
      <alignment horizontal="center" vertical="center"/>
      <protection locked="0"/>
    </xf>
    <xf numFmtId="0" fontId="114" fillId="3" borderId="88" xfId="21412" applyFont="1" applyFill="1" applyBorder="1" applyAlignment="1" applyProtection="1">
      <alignment horizontal="center" vertical="center"/>
      <protection locked="0"/>
    </xf>
    <xf numFmtId="0" fontId="114" fillId="0" borderId="88" xfId="21412" applyFont="1" applyBorder="1" applyAlignment="1" applyProtection="1">
      <alignment horizontal="center" vertical="center"/>
      <protection locked="0"/>
    </xf>
    <xf numFmtId="0" fontId="115" fillId="79" borderId="92" xfId="21412" applyFont="1" applyFill="1" applyBorder="1" applyAlignment="1" applyProtection="1">
      <alignment horizontal="center" vertical="center"/>
      <protection locked="0"/>
    </xf>
    <xf numFmtId="0" fontId="112" fillId="78" borderId="93" xfId="21412" applyFont="1" applyFill="1" applyBorder="1" applyAlignment="1" applyProtection="1">
      <alignment horizontal="center" vertical="center"/>
      <protection locked="0"/>
    </xf>
    <xf numFmtId="0" fontId="62" fillId="78" borderId="93" xfId="21412" applyFont="1" applyFill="1" applyBorder="1" applyProtection="1">
      <alignment vertical="center"/>
      <protection locked="0"/>
    </xf>
    <xf numFmtId="0" fontId="114" fillId="70" borderId="92" xfId="21412" applyFont="1" applyFill="1" applyBorder="1" applyAlignment="1" applyProtection="1">
      <alignment horizontal="center" vertical="center"/>
      <protection locked="0"/>
    </xf>
    <xf numFmtId="0" fontId="36" fillId="70" borderId="92" xfId="21412" applyFont="1" applyFill="1" applyBorder="1" applyAlignment="1" applyProtection="1">
      <alignment horizontal="center" vertical="center"/>
      <protection locked="0"/>
    </xf>
    <xf numFmtId="0" fontId="62" fillId="78" borderId="91" xfId="21412" applyFont="1" applyFill="1" applyBorder="1" applyProtection="1">
      <alignment vertical="center"/>
      <protection locked="0"/>
    </xf>
    <xf numFmtId="0" fontId="113" fillId="0" borderId="91" xfId="21412" applyFont="1" applyBorder="1" applyAlignment="1" applyProtection="1">
      <alignment horizontal="left" vertical="center" wrapText="1"/>
      <protection locked="0"/>
    </xf>
    <xf numFmtId="164" fontId="113" fillId="0" borderId="92" xfId="948" applyNumberFormat="1" applyFont="1" applyFill="1" applyBorder="1" applyAlignment="1" applyProtection="1">
      <alignment horizontal="right" vertical="center"/>
      <protection locked="0"/>
    </xf>
    <xf numFmtId="0" fontId="112" fillId="79" borderId="91" xfId="21412" applyFont="1" applyFill="1" applyBorder="1" applyAlignment="1" applyProtection="1">
      <alignment vertical="top" wrapText="1"/>
      <protection locked="0"/>
    </xf>
    <xf numFmtId="164" fontId="113" fillId="79" borderId="92" xfId="948" applyNumberFormat="1" applyFont="1" applyFill="1" applyBorder="1" applyAlignment="1" applyProtection="1">
      <alignment horizontal="right" vertical="center"/>
    </xf>
    <xf numFmtId="164" fontId="62" fillId="78" borderId="91" xfId="948" applyNumberFormat="1" applyFont="1" applyFill="1" applyBorder="1" applyAlignment="1" applyProtection="1">
      <alignment horizontal="right" vertical="center"/>
      <protection locked="0"/>
    </xf>
    <xf numFmtId="0" fontId="113" fillId="70" borderId="91" xfId="21412" applyFont="1" applyFill="1" applyBorder="1" applyAlignment="1" applyProtection="1">
      <alignment vertical="center" wrapText="1"/>
      <protection locked="0"/>
    </xf>
    <xf numFmtId="0" fontId="113" fillId="70" borderId="91" xfId="21412" applyFont="1" applyFill="1" applyBorder="1" applyAlignment="1" applyProtection="1">
      <alignment horizontal="left" vertical="center" wrapText="1"/>
      <protection locked="0"/>
    </xf>
    <xf numFmtId="0" fontId="113" fillId="0" borderId="91" xfId="21412" applyFont="1" applyBorder="1" applyAlignment="1" applyProtection="1">
      <alignment vertical="center" wrapText="1"/>
      <protection locked="0"/>
    </xf>
    <xf numFmtId="0" fontId="113" fillId="3" borderId="91" xfId="21412" applyFont="1" applyFill="1" applyBorder="1" applyAlignment="1" applyProtection="1">
      <alignment horizontal="left" vertical="center" wrapText="1"/>
      <protection locked="0"/>
    </xf>
    <xf numFmtId="0" fontId="112" fillId="79" borderId="91" xfId="21412" applyFont="1" applyFill="1" applyBorder="1" applyAlignment="1" applyProtection="1">
      <alignment vertical="center" wrapText="1"/>
      <protection locked="0"/>
    </xf>
    <xf numFmtId="164" fontId="112" fillId="78" borderId="91" xfId="948" applyNumberFormat="1" applyFont="1" applyFill="1" applyBorder="1" applyAlignment="1" applyProtection="1">
      <alignment horizontal="right" vertical="center"/>
      <protection locked="0"/>
    </xf>
    <xf numFmtId="164" fontId="113" fillId="3" borderId="92" xfId="948" applyNumberFormat="1" applyFont="1" applyFill="1" applyBorder="1" applyAlignment="1" applyProtection="1">
      <alignment horizontal="right" vertical="center"/>
      <protection locked="0"/>
    </xf>
    <xf numFmtId="1" fontId="4" fillId="0" borderId="105" xfId="0" applyNumberFormat="1" applyFont="1" applyBorder="1" applyAlignment="1">
      <alignment horizontal="right" vertical="center" wrapText="1"/>
    </xf>
    <xf numFmtId="1" fontId="6" fillId="36" borderId="105" xfId="0" applyNumberFormat="1" applyFont="1" applyFill="1" applyBorder="1" applyAlignment="1">
      <alignment horizontal="center" vertical="center" wrapText="1"/>
    </xf>
    <xf numFmtId="10" fontId="7" fillId="0" borderId="92" xfId="20961" applyNumberFormat="1" applyFont="1" applyFill="1" applyBorder="1" applyAlignment="1">
      <alignment horizontal="left" vertical="center" wrapText="1"/>
    </xf>
    <xf numFmtId="10" fontId="109" fillId="0" borderId="92" xfId="20961" applyNumberFormat="1" applyFont="1" applyFill="1" applyBorder="1" applyAlignment="1">
      <alignment horizontal="left" vertical="center" wrapText="1"/>
    </xf>
    <xf numFmtId="10" fontId="6" fillId="36" borderId="92" xfId="0" applyNumberFormat="1" applyFont="1" applyFill="1" applyBorder="1" applyAlignment="1">
      <alignment horizontal="center" vertical="center" wrapText="1"/>
    </xf>
    <xf numFmtId="43" fontId="7" fillId="0" borderId="0" xfId="7" applyFont="1"/>
    <xf numFmtId="0" fontId="107" fillId="0" borderId="0" xfId="0" applyFont="1" applyAlignment="1">
      <alignment wrapText="1"/>
    </xf>
    <xf numFmtId="0" fontId="10" fillId="0" borderId="22" xfId="0" applyFont="1" applyBorder="1" applyAlignment="1">
      <alignment horizontal="center" wrapText="1"/>
    </xf>
    <xf numFmtId="0" fontId="10" fillId="0" borderId="8" xfId="0" applyFont="1" applyBorder="1" applyAlignment="1">
      <alignment horizontal="center" vertical="center" wrapText="1"/>
    </xf>
    <xf numFmtId="0" fontId="9" fillId="0" borderId="107" xfId="0" applyFont="1" applyBorder="1" applyAlignment="1">
      <alignment horizontal="right" vertical="center" wrapText="1"/>
    </xf>
    <xf numFmtId="0" fontId="7" fillId="0" borderId="92" xfId="0" applyFont="1" applyBorder="1" applyAlignment="1">
      <alignment vertical="center" wrapText="1"/>
    </xf>
    <xf numFmtId="0" fontId="4" fillId="0" borderId="92" xfId="0" applyFont="1" applyBorder="1" applyAlignment="1">
      <alignment vertical="center" wrapText="1"/>
    </xf>
    <xf numFmtId="0" fontId="4" fillId="0" borderId="92" xfId="0" applyFont="1" applyBorder="1" applyAlignment="1">
      <alignment horizontal="left" vertical="center" wrapText="1" indent="2"/>
    </xf>
    <xf numFmtId="0" fontId="6" fillId="0" borderId="19" xfId="0" applyFont="1" applyBorder="1" applyAlignment="1">
      <alignment vertical="center" wrapText="1"/>
    </xf>
    <xf numFmtId="0" fontId="4" fillId="0" borderId="105" xfId="0" applyFont="1" applyBorder="1"/>
    <xf numFmtId="0" fontId="9" fillId="0" borderId="105" xfId="0" applyFont="1" applyBorder="1"/>
    <xf numFmtId="0" fontId="10" fillId="0" borderId="14" xfId="0" applyFont="1" applyBorder="1" applyAlignment="1">
      <alignment horizontal="center"/>
    </xf>
    <xf numFmtId="0" fontId="10" fillId="0" borderId="105" xfId="0" applyFont="1" applyBorder="1" applyAlignment="1">
      <alignment horizontal="center" vertical="center" wrapTex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0" fontId="9" fillId="0" borderId="107" xfId="0" applyFont="1" applyBorder="1" applyAlignment="1">
      <alignment horizontal="center" vertical="center" wrapText="1"/>
    </xf>
    <xf numFmtId="0" fontId="15" fillId="0" borderId="92" xfId="0" applyFont="1" applyBorder="1" applyAlignment="1">
      <alignment horizontal="center" vertical="center" wrapText="1"/>
    </xf>
    <xf numFmtId="0" fontId="16" fillId="0" borderId="92" xfId="0" applyFont="1" applyBorder="1" applyAlignment="1">
      <alignment horizontal="left" vertical="center" wrapText="1"/>
    </xf>
    <xf numFmtId="193" fontId="7" fillId="0" borderId="92" xfId="0" applyNumberFormat="1" applyFont="1" applyBorder="1" applyAlignment="1" applyProtection="1">
      <alignment vertical="center" wrapText="1"/>
      <protection locked="0"/>
    </xf>
    <xf numFmtId="193" fontId="7" fillId="0" borderId="92" xfId="0" applyNumberFormat="1" applyFont="1" applyBorder="1" applyAlignment="1" applyProtection="1">
      <alignment horizontal="right" vertical="center" wrapText="1"/>
      <protection locked="0"/>
    </xf>
    <xf numFmtId="0" fontId="9" fillId="2" borderId="107" xfId="0" applyFont="1" applyFill="1" applyBorder="1" applyAlignment="1">
      <alignment horizontal="right" vertical="center"/>
    </xf>
    <xf numFmtId="0" fontId="9" fillId="2" borderId="92" xfId="0" applyFont="1" applyFill="1" applyBorder="1" applyAlignment="1">
      <alignment vertical="center"/>
    </xf>
    <xf numFmtId="193" fontId="9" fillId="2" borderId="92" xfId="0" applyNumberFormat="1" applyFont="1" applyFill="1" applyBorder="1" applyAlignment="1" applyProtection="1">
      <alignment vertical="center"/>
      <protection locked="0"/>
    </xf>
    <xf numFmtId="0" fontId="15" fillId="0" borderId="107" xfId="0" applyFont="1" applyBorder="1" applyAlignment="1">
      <alignment horizontal="center" vertical="center" wrapText="1"/>
    </xf>
    <xf numFmtId="14" fontId="4" fillId="0" borderId="0" xfId="0" applyNumberFormat="1" applyFont="1"/>
    <xf numFmtId="10" fontId="4" fillId="0" borderId="92" xfId="20961" applyNumberFormat="1" applyFont="1" applyFill="1" applyBorder="1" applyAlignment="1" applyProtection="1">
      <alignment horizontal="right" vertical="center" wrapText="1"/>
      <protection locked="0"/>
    </xf>
    <xf numFmtId="0" fontId="4" fillId="3" borderId="48" xfId="0" applyFont="1" applyFill="1" applyBorder="1"/>
    <xf numFmtId="0" fontId="4" fillId="3" borderId="110" xfId="0" applyFont="1" applyFill="1" applyBorder="1" applyAlignment="1">
      <alignment wrapText="1"/>
    </xf>
    <xf numFmtId="0" fontId="4" fillId="3" borderId="111" xfId="0" applyFont="1" applyFill="1" applyBorder="1"/>
    <xf numFmtId="0" fontId="6" fillId="3" borderId="11" xfId="0" applyFont="1" applyFill="1" applyBorder="1" applyAlignment="1">
      <alignment horizontal="center" wrapText="1"/>
    </xf>
    <xf numFmtId="0" fontId="4" fillId="0" borderId="92" xfId="0" applyFont="1" applyBorder="1" applyAlignment="1">
      <alignment horizontal="center"/>
    </xf>
    <xf numFmtId="0" fontId="4" fillId="3" borderId="57"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86" xfId="0" applyFont="1" applyFill="1" applyBorder="1" applyAlignment="1">
      <alignment horizontal="center" vertical="center" wrapText="1"/>
    </xf>
    <xf numFmtId="0" fontId="4" fillId="0" borderId="107" xfId="0" applyFont="1" applyBorder="1"/>
    <xf numFmtId="0" fontId="4" fillId="0" borderId="92" xfId="0" applyFont="1" applyBorder="1" applyAlignment="1">
      <alignment wrapText="1"/>
    </xf>
    <xf numFmtId="164" fontId="4" fillId="0" borderId="92" xfId="7" applyNumberFormat="1" applyFont="1" applyBorder="1"/>
    <xf numFmtId="0" fontId="14" fillId="0" borderId="92" xfId="0" applyFont="1" applyBorder="1" applyAlignment="1">
      <alignment horizontal="left" wrapText="1" indent="2"/>
    </xf>
    <xf numFmtId="169" fontId="26" fillId="37" borderId="92" xfId="20" applyBorder="1"/>
    <xf numFmtId="0" fontId="6" fillId="0" borderId="107" xfId="0" applyFont="1" applyBorder="1"/>
    <xf numFmtId="0" fontId="6" fillId="0" borderId="92" xfId="0" applyFont="1" applyBorder="1" applyAlignment="1">
      <alignment wrapText="1"/>
    </xf>
    <xf numFmtId="164" fontId="6" fillId="0" borderId="105" xfId="7" applyNumberFormat="1" applyFont="1" applyBorder="1"/>
    <xf numFmtId="0" fontId="3" fillId="3" borderId="57"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6" xfId="7" applyNumberFormat="1" applyFont="1" applyFill="1" applyBorder="1"/>
    <xf numFmtId="164" fontId="4" fillId="0" borderId="92" xfId="7" applyNumberFormat="1" applyFont="1" applyFill="1" applyBorder="1"/>
    <xf numFmtId="0" fontId="14" fillId="0" borderId="92"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86" xfId="0" applyFont="1" applyFill="1" applyBorder="1"/>
    <xf numFmtId="0" fontId="6" fillId="0" borderId="18" xfId="0" applyFont="1" applyBorder="1"/>
    <xf numFmtId="0" fontId="6" fillId="0" borderId="19" xfId="0" applyFont="1" applyBorder="1" applyAlignment="1">
      <alignment wrapText="1"/>
    </xf>
    <xf numFmtId="169" fontId="26" fillId="37" borderId="108" xfId="20" applyBorder="1"/>
    <xf numFmtId="10" fontId="6" fillId="0" borderId="20" xfId="20961" applyNumberFormat="1" applyFont="1" applyBorder="1"/>
    <xf numFmtId="0" fontId="9" fillId="2" borderId="100" xfId="0" applyFont="1" applyFill="1" applyBorder="1" applyAlignment="1">
      <alignment horizontal="right" vertical="center"/>
    </xf>
    <xf numFmtId="0" fontId="9" fillId="2" borderId="88" xfId="0" applyFont="1" applyFill="1" applyBorder="1" applyAlignment="1">
      <alignment vertical="center"/>
    </xf>
    <xf numFmtId="193" fontId="9" fillId="2" borderId="88" xfId="0" applyNumberFormat="1" applyFont="1" applyFill="1" applyBorder="1" applyAlignment="1" applyProtection="1">
      <alignment vertical="center"/>
      <protection locked="0"/>
    </xf>
    <xf numFmtId="0" fontId="9" fillId="0" borderId="92" xfId="0" applyFont="1" applyBorder="1" applyAlignment="1">
      <alignment horizontal="left" vertical="center" wrapText="1"/>
    </xf>
    <xf numFmtId="0" fontId="6" fillId="3" borderId="0" xfId="0" applyFont="1" applyFill="1" applyAlignment="1">
      <alignment horizontal="center"/>
    </xf>
    <xf numFmtId="0" fontId="106" fillId="0" borderId="80" xfId="0" applyFont="1" applyBorder="1" applyAlignment="1">
      <alignment horizontal="left" vertical="center"/>
    </xf>
    <xf numFmtId="0" fontId="106" fillId="0" borderId="78" xfId="0" applyFont="1" applyBorder="1" applyAlignment="1">
      <alignment vertical="center" wrapText="1"/>
    </xf>
    <xf numFmtId="0" fontId="106" fillId="0" borderId="78" xfId="0" applyFont="1" applyBorder="1" applyAlignment="1">
      <alignment horizontal="left" vertical="center" wrapText="1"/>
    </xf>
    <xf numFmtId="0" fontId="116" fillId="0" borderId="0" xfId="11" applyFont="1"/>
    <xf numFmtId="0" fontId="117" fillId="0" borderId="0" xfId="0" applyFont="1"/>
    <xf numFmtId="0" fontId="118" fillId="0" borderId="0" xfId="11" applyFont="1"/>
    <xf numFmtId="14" fontId="117" fillId="0" borderId="0" xfId="0" applyNumberFormat="1" applyFont="1"/>
    <xf numFmtId="0" fontId="117" fillId="0" borderId="0" xfId="0" applyFont="1" applyAlignment="1">
      <alignment wrapText="1"/>
    </xf>
    <xf numFmtId="0" fontId="120" fillId="0" borderId="0" xfId="0" applyFont="1"/>
    <xf numFmtId="0" fontId="117" fillId="0" borderId="0" xfId="0" applyFont="1" applyAlignment="1">
      <alignment horizontal="left"/>
    </xf>
    <xf numFmtId="0" fontId="119" fillId="0" borderId="121" xfId="0" applyFont="1" applyBorder="1" applyAlignment="1">
      <alignment horizontal="left" vertical="center" wrapText="1"/>
    </xf>
    <xf numFmtId="0" fontId="125" fillId="0" borderId="0" xfId="0" applyFont="1"/>
    <xf numFmtId="49" fontId="106" fillId="0" borderId="92" xfId="0" applyNumberFormat="1" applyFont="1" applyBorder="1" applyAlignment="1">
      <alignment horizontal="right" vertical="center"/>
    </xf>
    <xf numFmtId="0" fontId="126" fillId="0" borderId="0" xfId="0" applyFont="1"/>
    <xf numFmtId="0" fontId="117" fillId="0" borderId="0" xfId="0" applyFont="1" applyAlignment="1">
      <alignment horizontal="left" indent="1"/>
    </xf>
    <xf numFmtId="0" fontId="117" fillId="0" borderId="0" xfId="0" applyFont="1" applyAlignment="1">
      <alignment horizontal="left" indent="2"/>
    </xf>
    <xf numFmtId="49" fontId="117" fillId="0" borderId="0" xfId="0" applyNumberFormat="1" applyFont="1" applyAlignment="1">
      <alignment horizontal="left" indent="3"/>
    </xf>
    <xf numFmtId="49" fontId="117" fillId="0" borderId="0" xfId="0" applyNumberFormat="1" applyFont="1" applyAlignment="1">
      <alignment horizontal="left" indent="1"/>
    </xf>
    <xf numFmtId="49" fontId="117" fillId="0" borderId="0" xfId="0" applyNumberFormat="1" applyFont="1" applyAlignment="1">
      <alignment horizontal="left" wrapText="1" indent="2"/>
    </xf>
    <xf numFmtId="49" fontId="117" fillId="0" borderId="0" xfId="0" applyNumberFormat="1" applyFont="1" applyAlignment="1">
      <alignment horizontal="left" wrapText="1" indent="3"/>
    </xf>
    <xf numFmtId="0" fontId="117" fillId="0" borderId="0" xfId="0" applyFont="1" applyAlignment="1">
      <alignment horizontal="left" wrapText="1" indent="1"/>
    </xf>
    <xf numFmtId="0" fontId="117" fillId="0" borderId="0" xfId="0" applyFont="1" applyAlignment="1">
      <alignment horizontal="left" vertical="top" wrapText="1"/>
    </xf>
    <xf numFmtId="0" fontId="9" fillId="0" borderId="92" xfId="0" applyFont="1" applyBorder="1" applyAlignment="1">
      <alignment horizontal="center" vertical="center" wrapText="1"/>
    </xf>
    <xf numFmtId="0" fontId="3" fillId="0" borderId="92" xfId="0" applyFont="1" applyBorder="1" applyAlignment="1">
      <alignment horizontal="center" vertical="center"/>
    </xf>
    <xf numFmtId="0" fontId="130" fillId="3" borderId="92" xfId="21414" applyFont="1" applyFill="1" applyBorder="1" applyAlignment="1">
      <alignment horizontal="left" vertical="center" wrapText="1"/>
    </xf>
    <xf numFmtId="0" fontId="131" fillId="0" borderId="92" xfId="21414" applyFont="1" applyBorder="1" applyAlignment="1">
      <alignment horizontal="left" vertical="center" wrapText="1" indent="1"/>
    </xf>
    <xf numFmtId="0" fontId="132" fillId="3" borderId="92" xfId="21414" applyFont="1" applyFill="1" applyBorder="1" applyAlignment="1">
      <alignment horizontal="left" vertical="center" wrapText="1"/>
    </xf>
    <xf numFmtId="0" fontId="131" fillId="3" borderId="92" xfId="21414" applyFont="1" applyFill="1" applyBorder="1" applyAlignment="1">
      <alignment horizontal="left" vertical="center" wrapText="1" indent="1"/>
    </xf>
    <xf numFmtId="0" fontId="130" fillId="0" borderId="128" xfId="0" applyFont="1" applyBorder="1" applyAlignment="1">
      <alignment horizontal="left" vertical="center" wrapText="1"/>
    </xf>
    <xf numFmtId="0" fontId="132" fillId="0" borderId="128" xfId="0" applyFont="1" applyBorder="1" applyAlignment="1">
      <alignment horizontal="left" vertical="center" wrapText="1"/>
    </xf>
    <xf numFmtId="0" fontId="133" fillId="3" borderId="128" xfId="0" applyFont="1" applyFill="1" applyBorder="1" applyAlignment="1">
      <alignment horizontal="left" vertical="center" wrapText="1" indent="1"/>
    </xf>
    <xf numFmtId="0" fontId="132" fillId="3" borderId="128" xfId="0" applyFont="1" applyFill="1" applyBorder="1" applyAlignment="1">
      <alignment horizontal="left" vertical="center" wrapText="1"/>
    </xf>
    <xf numFmtId="0" fontId="132" fillId="3" borderId="129" xfId="0" applyFont="1" applyFill="1" applyBorder="1" applyAlignment="1">
      <alignment horizontal="left" vertical="center" wrapText="1"/>
    </xf>
    <xf numFmtId="0" fontId="133" fillId="0" borderId="128" xfId="0" applyFont="1" applyBorder="1" applyAlignment="1">
      <alignment horizontal="left" vertical="center" wrapText="1" indent="1"/>
    </xf>
    <xf numFmtId="0" fontId="133" fillId="0" borderId="92" xfId="21414" applyFont="1" applyBorder="1" applyAlignment="1">
      <alignment horizontal="left" vertical="center" wrapText="1" indent="1"/>
    </xf>
    <xf numFmtId="0" fontId="132" fillId="0" borderId="92" xfId="21414" applyFont="1" applyBorder="1" applyAlignment="1">
      <alignment horizontal="left" vertical="center" wrapText="1"/>
    </xf>
    <xf numFmtId="0" fontId="134" fillId="0" borderId="92" xfId="21414" applyFont="1" applyBorder="1" applyAlignment="1">
      <alignment horizontal="center" vertical="center" wrapText="1"/>
    </xf>
    <xf numFmtId="0" fontId="132" fillId="3" borderId="130" xfId="0" applyFont="1" applyFill="1" applyBorder="1" applyAlignment="1">
      <alignment horizontal="left" vertical="center" wrapText="1"/>
    </xf>
    <xf numFmtId="0" fontId="0" fillId="0" borderId="131" xfId="0" applyBorder="1"/>
    <xf numFmtId="0" fontId="131" fillId="3" borderId="131" xfId="21414" applyFont="1" applyFill="1" applyBorder="1" applyAlignment="1">
      <alignment horizontal="left" vertical="center" wrapText="1" indent="1"/>
    </xf>
    <xf numFmtId="0" fontId="131" fillId="3" borderId="128" xfId="0" applyFont="1" applyFill="1" applyBorder="1" applyAlignment="1">
      <alignment horizontal="left" vertical="center" wrapText="1" indent="1"/>
    </xf>
    <xf numFmtId="0" fontId="131" fillId="0" borderId="131" xfId="21414" applyFont="1" applyBorder="1" applyAlignment="1">
      <alignment horizontal="left" vertical="center" wrapText="1" indent="1"/>
    </xf>
    <xf numFmtId="0" fontId="131" fillId="0" borderId="128" xfId="0" applyFont="1" applyBorder="1" applyAlignment="1">
      <alignment horizontal="left" vertical="center" wrapText="1" indent="1"/>
    </xf>
    <xf numFmtId="0" fontId="131" fillId="0" borderId="129" xfId="0" applyFont="1" applyBorder="1" applyAlignment="1">
      <alignment horizontal="left" vertical="center" wrapText="1" indent="1"/>
    </xf>
    <xf numFmtId="0" fontId="132" fillId="0" borderId="131" xfId="21414" applyFont="1" applyBorder="1" applyAlignment="1">
      <alignment horizontal="left" vertical="center" wrapText="1"/>
    </xf>
    <xf numFmtId="0" fontId="132" fillId="3" borderId="131" xfId="21414" applyFont="1" applyFill="1" applyBorder="1" applyAlignment="1">
      <alignment horizontal="left" vertical="center" wrapText="1"/>
    </xf>
    <xf numFmtId="0" fontId="134" fillId="0" borderId="131" xfId="21414" applyFont="1" applyBorder="1" applyAlignment="1">
      <alignment horizontal="center" vertical="center" wrapText="1"/>
    </xf>
    <xf numFmtId="0" fontId="135" fillId="0" borderId="131" xfId="0" applyFont="1" applyBorder="1" applyAlignment="1">
      <alignment horizontal="left"/>
    </xf>
    <xf numFmtId="0" fontId="132" fillId="0" borderId="131" xfId="0" applyFont="1" applyBorder="1" applyAlignment="1">
      <alignment horizontal="left" vertical="center" wrapText="1"/>
    </xf>
    <xf numFmtId="0" fontId="0" fillId="0" borderId="0" xfId="0" applyAlignment="1">
      <alignment horizontal="left" vertical="center"/>
    </xf>
    <xf numFmtId="0" fontId="9" fillId="0" borderId="131" xfId="0" applyFont="1" applyBorder="1" applyAlignment="1">
      <alignment horizontal="center" vertical="center" wrapText="1"/>
    </xf>
    <xf numFmtId="0" fontId="132" fillId="0" borderId="136" xfId="0" applyFont="1" applyBorder="1" applyAlignment="1">
      <alignment horizontal="justify" vertical="center" wrapText="1"/>
    </xf>
    <xf numFmtId="0" fontId="131" fillId="0" borderId="130" xfId="0" applyFont="1" applyBorder="1" applyAlignment="1">
      <alignment horizontal="left" vertical="center" wrapText="1" indent="1"/>
    </xf>
    <xf numFmtId="0" fontId="132" fillId="0" borderId="128" xfId="0" applyFont="1" applyBorder="1" applyAlignment="1">
      <alignment horizontal="justify" vertical="center" wrapText="1"/>
    </xf>
    <xf numFmtId="0" fontId="130" fillId="0" borderId="128" xfId="0" applyFont="1" applyBorder="1" applyAlignment="1">
      <alignment horizontal="justify" vertical="center" wrapText="1"/>
    </xf>
    <xf numFmtId="0" fontId="132" fillId="3" borderId="128" xfId="0" applyFont="1" applyFill="1" applyBorder="1" applyAlignment="1">
      <alignment horizontal="justify" vertical="center" wrapText="1"/>
    </xf>
    <xf numFmtId="0" fontId="132" fillId="0" borderId="129" xfId="0" applyFont="1" applyBorder="1" applyAlignment="1">
      <alignment horizontal="justify" vertical="center" wrapText="1"/>
    </xf>
    <xf numFmtId="0" fontId="132" fillId="0" borderId="130" xfId="0" applyFont="1" applyBorder="1" applyAlignment="1">
      <alignment horizontal="justify" vertical="center" wrapText="1"/>
    </xf>
    <xf numFmtId="0" fontId="132" fillId="0" borderId="131" xfId="21414" applyFont="1" applyBorder="1" applyAlignment="1">
      <alignment horizontal="justify" vertical="center" wrapText="1"/>
    </xf>
    <xf numFmtId="0" fontId="133" fillId="0" borderId="122" xfId="0" applyFont="1" applyBorder="1" applyAlignment="1">
      <alignment horizontal="left" vertical="center" wrapText="1" indent="1"/>
    </xf>
    <xf numFmtId="0" fontId="130" fillId="0" borderId="128" xfId="0" applyFont="1" applyBorder="1" applyAlignment="1">
      <alignment vertical="center" wrapText="1"/>
    </xf>
    <xf numFmtId="0" fontId="132" fillId="0" borderId="128" xfId="0" applyFont="1" applyBorder="1" applyAlignment="1">
      <alignment vertical="center" wrapText="1"/>
    </xf>
    <xf numFmtId="0" fontId="132" fillId="0" borderId="131" xfId="21414" applyFont="1" applyBorder="1" applyAlignment="1">
      <alignment vertical="center" wrapText="1"/>
    </xf>
    <xf numFmtId="0" fontId="9" fillId="0" borderId="105" xfId="0" applyFont="1" applyBorder="1" applyAlignment="1">
      <alignment horizontal="center" vertical="center" wrapText="1"/>
    </xf>
    <xf numFmtId="0" fontId="0" fillId="0" borderId="131" xfId="0" applyBorder="1" applyAlignment="1">
      <alignment horizontal="center"/>
    </xf>
    <xf numFmtId="0" fontId="15" fillId="83" borderId="131" xfId="0" applyFont="1" applyFill="1" applyBorder="1" applyAlignment="1">
      <alignment vertical="center" wrapText="1"/>
    </xf>
    <xf numFmtId="193" fontId="9" fillId="0" borderId="131" xfId="0" applyNumberFormat="1" applyFont="1" applyBorder="1" applyAlignment="1">
      <alignment horizontal="right"/>
    </xf>
    <xf numFmtId="0" fontId="15" fillId="0" borderId="131" xfId="0" applyFont="1" applyBorder="1" applyAlignment="1">
      <alignment vertical="center" wrapText="1"/>
    </xf>
    <xf numFmtId="0" fontId="7" fillId="0" borderId="131" xfId="0" applyFont="1" applyBorder="1" applyAlignment="1">
      <alignment horizontal="left" vertical="center" wrapText="1" indent="1"/>
    </xf>
    <xf numFmtId="0" fontId="3" fillId="0" borderId="131" xfId="0" applyFont="1" applyBorder="1" applyAlignment="1">
      <alignment vertical="center"/>
    </xf>
    <xf numFmtId="0" fontId="136" fillId="0" borderId="131" xfId="0" applyFont="1" applyBorder="1" applyAlignment="1" applyProtection="1">
      <alignment horizontal="left" vertical="center" indent="1"/>
      <protection locked="0"/>
    </xf>
    <xf numFmtId="0" fontId="137" fillId="0" borderId="131" xfId="0" applyFont="1" applyBorder="1" applyAlignment="1" applyProtection="1">
      <alignment horizontal="left" vertical="center" indent="3"/>
      <protection locked="0"/>
    </xf>
    <xf numFmtId="0" fontId="138" fillId="0" borderId="131" xfId="0" applyFont="1" applyBorder="1" applyAlignment="1" applyProtection="1">
      <alignment horizontal="left" vertical="center" indent="3"/>
      <protection locked="0"/>
    </xf>
    <xf numFmtId="0" fontId="3" fillId="0" borderId="131" xfId="0" applyFont="1" applyBorder="1"/>
    <xf numFmtId="0" fontId="0" fillId="0" borderId="0" xfId="0" applyAlignment="1">
      <alignment horizontal="center"/>
    </xf>
    <xf numFmtId="193" fontId="9" fillId="0" borderId="0" xfId="0" applyNumberFormat="1" applyFont="1" applyAlignment="1">
      <alignment horizontal="right"/>
    </xf>
    <xf numFmtId="49" fontId="106" fillId="0" borderId="131" xfId="0" applyNumberFormat="1" applyFont="1" applyBorder="1" applyAlignment="1">
      <alignment horizontal="right" vertical="center"/>
    </xf>
    <xf numFmtId="0" fontId="0" fillId="0" borderId="131" xfId="0" applyBorder="1" applyAlignment="1">
      <alignment horizontal="center" vertical="center"/>
    </xf>
    <xf numFmtId="43" fontId="4" fillId="0" borderId="131" xfId="7" applyFont="1" applyFill="1" applyBorder="1" applyAlignment="1">
      <alignment vertical="center" wrapText="1"/>
    </xf>
    <xf numFmtId="0" fontId="0" fillId="0" borderId="135" xfId="0" applyBorder="1" applyAlignment="1">
      <alignment horizontal="center"/>
    </xf>
    <xf numFmtId="0" fontId="131" fillId="0" borderId="135" xfId="21414" applyFont="1" applyBorder="1" applyAlignment="1">
      <alignment horizontal="left" vertical="center" wrapText="1" indent="1"/>
    </xf>
    <xf numFmtId="0" fontId="131" fillId="3" borderId="131" xfId="0" applyFont="1" applyFill="1" applyBorder="1" applyAlignment="1">
      <alignment horizontal="left" vertical="center" wrapText="1" indent="1"/>
    </xf>
    <xf numFmtId="167" fontId="23" fillId="0" borderId="131" xfId="0" applyNumberFormat="1" applyFont="1" applyBorder="1" applyAlignment="1">
      <alignment horizontal="center"/>
    </xf>
    <xf numFmtId="0" fontId="23" fillId="0" borderId="131" xfId="0" applyFont="1" applyBorder="1"/>
    <xf numFmtId="0" fontId="131" fillId="0" borderId="131" xfId="0" applyFont="1" applyBorder="1" applyAlignment="1">
      <alignment horizontal="left" vertical="center" wrapText="1" indent="1"/>
    </xf>
    <xf numFmtId="0" fontId="133" fillId="3" borderId="131" xfId="0" applyFont="1" applyFill="1" applyBorder="1" applyAlignment="1">
      <alignment horizontal="left" vertical="center" wrapText="1" indent="1"/>
    </xf>
    <xf numFmtId="0" fontId="133" fillId="0" borderId="131" xfId="0" applyFont="1" applyBorder="1" applyAlignment="1">
      <alignment horizontal="left" vertical="center" wrapText="1" indent="1"/>
    </xf>
    <xf numFmtId="167" fontId="22" fillId="0" borderId="50" xfId="0" applyNumberFormat="1" applyFont="1" applyBorder="1" applyAlignment="1">
      <alignment horizontal="center"/>
    </xf>
    <xf numFmtId="167" fontId="18" fillId="0" borderId="52" xfId="0" applyNumberFormat="1" applyFont="1" applyBorder="1" applyAlignment="1">
      <alignment horizontal="center"/>
    </xf>
    <xf numFmtId="193" fontId="22" fillId="0" borderId="26" xfId="0" applyNumberFormat="1" applyFont="1" applyBorder="1" applyAlignment="1">
      <alignment horizontal="center" vertical="center"/>
    </xf>
    <xf numFmtId="0" fontId="120" fillId="0" borderId="131" xfId="0" applyFont="1" applyBorder="1"/>
    <xf numFmtId="49" fontId="122" fillId="0" borderId="131" xfId="5" applyNumberFormat="1" applyFont="1" applyBorder="1" applyAlignment="1" applyProtection="1">
      <alignment horizontal="right" vertical="center"/>
      <protection locked="0"/>
    </xf>
    <xf numFmtId="0" fontId="121" fillId="3" borderId="131" xfId="13" applyFont="1" applyFill="1" applyBorder="1" applyAlignment="1" applyProtection="1">
      <alignment horizontal="left" vertical="center" wrapText="1"/>
      <protection locked="0"/>
    </xf>
    <xf numFmtId="49" fontId="121" fillId="3" borderId="131" xfId="5" applyNumberFormat="1" applyFont="1" applyFill="1" applyBorder="1" applyAlignment="1" applyProtection="1">
      <alignment horizontal="right" vertical="center"/>
      <protection locked="0"/>
    </xf>
    <xf numFmtId="0" fontId="121" fillId="0" borderId="131" xfId="13" applyFont="1" applyBorder="1" applyAlignment="1" applyProtection="1">
      <alignment horizontal="left" vertical="center" wrapText="1"/>
      <protection locked="0"/>
    </xf>
    <xf numFmtId="49" fontId="121" fillId="0" borderId="131" xfId="5" applyNumberFormat="1" applyFont="1" applyBorder="1" applyAlignment="1" applyProtection="1">
      <alignment horizontal="right" vertical="center"/>
      <protection locked="0"/>
    </xf>
    <xf numFmtId="0" fontId="123" fillId="0" borderId="131" xfId="13" applyFont="1" applyBorder="1" applyAlignment="1" applyProtection="1">
      <alignment horizontal="left" vertical="center" wrapText="1"/>
      <protection locked="0"/>
    </xf>
    <xf numFmtId="0" fontId="120" fillId="0" borderId="131" xfId="0" applyFont="1" applyBorder="1" applyAlignment="1">
      <alignment horizontal="center" vertical="center" wrapText="1"/>
    </xf>
    <xf numFmtId="166" fontId="116" fillId="36" borderId="139" xfId="21413" applyFont="1" applyFill="1" applyBorder="1"/>
    <xf numFmtId="0" fontId="116" fillId="0" borderId="139" xfId="0" applyFont="1" applyBorder="1"/>
    <xf numFmtId="0" fontId="116" fillId="0" borderId="139" xfId="0" applyFont="1" applyBorder="1" applyAlignment="1">
      <alignment horizontal="left" indent="8"/>
    </xf>
    <xf numFmtId="0" fontId="116" fillId="0" borderId="139" xfId="0" applyFont="1" applyBorder="1" applyAlignment="1">
      <alignment wrapText="1"/>
    </xf>
    <xf numFmtId="0" fontId="119" fillId="0" borderId="139" xfId="0" applyFont="1" applyBorder="1"/>
    <xf numFmtId="49" fontId="122" fillId="0" borderId="139" xfId="5" applyNumberFormat="1" applyFont="1" applyBorder="1" applyAlignment="1" applyProtection="1">
      <alignment horizontal="right" vertical="center" wrapText="1"/>
      <protection locked="0"/>
    </xf>
    <xf numFmtId="49" fontId="121" fillId="3" borderId="139" xfId="5" applyNumberFormat="1" applyFont="1" applyFill="1" applyBorder="1" applyAlignment="1" applyProtection="1">
      <alignment horizontal="right" vertical="center" wrapText="1"/>
      <protection locked="0"/>
    </xf>
    <xf numFmtId="49" fontId="121" fillId="0" borderId="139" xfId="5" applyNumberFormat="1" applyFont="1" applyBorder="1" applyAlignment="1" applyProtection="1">
      <alignment horizontal="right" vertical="center" wrapText="1"/>
      <protection locked="0"/>
    </xf>
    <xf numFmtId="0" fontId="116" fillId="0" borderId="139" xfId="0" applyFont="1" applyBorder="1" applyAlignment="1">
      <alignment horizontal="center" vertical="center" wrapText="1"/>
    </xf>
    <xf numFmtId="0" fontId="116" fillId="0" borderId="140" xfId="0" applyFont="1" applyBorder="1" applyAlignment="1">
      <alignment horizontal="center" vertical="center" wrapText="1"/>
    </xf>
    <xf numFmtId="0" fontId="116" fillId="0" borderId="139"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6" fillId="0" borderId="139" xfId="0" applyFont="1" applyBorder="1" applyAlignment="1">
      <alignment horizontal="left" vertical="center" wrapText="1"/>
    </xf>
    <xf numFmtId="0" fontId="120" fillId="0" borderId="139" xfId="0" applyFont="1" applyBorder="1"/>
    <xf numFmtId="0" fontId="119" fillId="0" borderId="139" xfId="0" applyFont="1" applyBorder="1" applyAlignment="1">
      <alignment horizontal="left" wrapText="1" indent="1"/>
    </xf>
    <xf numFmtId="0" fontId="119" fillId="0" borderId="139" xfId="0" applyFont="1" applyBorder="1" applyAlignment="1">
      <alignment horizontal="left" vertical="center" indent="1"/>
    </xf>
    <xf numFmtId="0" fontId="117" fillId="0" borderId="139" xfId="0" applyFont="1" applyBorder="1"/>
    <xf numFmtId="0" fontId="116" fillId="0" borderId="139" xfId="0" applyFont="1" applyBorder="1" applyAlignment="1">
      <alignment horizontal="left" wrapText="1" indent="1"/>
    </xf>
    <xf numFmtId="0" fontId="116" fillId="0" borderId="139" xfId="0" applyFont="1" applyBorder="1" applyAlignment="1">
      <alignment horizontal="left" indent="1"/>
    </xf>
    <xf numFmtId="0" fontId="116" fillId="0" borderId="139" xfId="0" applyFont="1" applyBorder="1" applyAlignment="1">
      <alignment horizontal="left" wrapText="1" indent="4"/>
    </xf>
    <xf numFmtId="0" fontId="116" fillId="0" borderId="139" xfId="0" applyFont="1" applyBorder="1" applyAlignment="1">
      <alignment horizontal="left" indent="3"/>
    </xf>
    <xf numFmtId="0" fontId="119" fillId="0" borderId="139" xfId="0" applyFont="1" applyBorder="1" applyAlignment="1">
      <alignment horizontal="left" indent="1"/>
    </xf>
    <xf numFmtId="0" fontId="120" fillId="0" borderId="139" xfId="0" applyFont="1" applyBorder="1" applyAlignment="1">
      <alignment horizontal="center" vertical="center" wrapText="1"/>
    </xf>
    <xf numFmtId="0" fontId="116" fillId="80" borderId="139" xfId="0" applyFont="1" applyFill="1" applyBorder="1"/>
    <xf numFmtId="0" fontId="119" fillId="0" borderId="7" xfId="0" applyFont="1" applyBorder="1"/>
    <xf numFmtId="0" fontId="116" fillId="0" borderId="139" xfId="0" applyFont="1" applyBorder="1" applyAlignment="1">
      <alignment horizontal="left" wrapText="1" indent="2"/>
    </xf>
    <xf numFmtId="0" fontId="116" fillId="0" borderId="139" xfId="0" applyFont="1" applyBorder="1" applyAlignment="1">
      <alignment horizontal="left" wrapText="1"/>
    </xf>
    <xf numFmtId="0" fontId="119" fillId="84" borderId="139" xfId="0" applyFont="1" applyFill="1" applyBorder="1"/>
    <xf numFmtId="0" fontId="116" fillId="0" borderId="139" xfId="0" applyFont="1" applyBorder="1" applyAlignment="1">
      <alignment horizontal="center"/>
    </xf>
    <xf numFmtId="0" fontId="116" fillId="0" borderId="0" xfId="0" applyFont="1" applyAlignment="1">
      <alignment horizontal="center" vertical="center"/>
    </xf>
    <xf numFmtId="0" fontId="116" fillId="0" borderId="7"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47" xfId="0" applyFont="1" applyBorder="1" applyAlignment="1">
      <alignment wrapText="1"/>
    </xf>
    <xf numFmtId="0" fontId="116" fillId="0" borderId="7" xfId="0" applyFont="1" applyBorder="1" applyAlignment="1">
      <alignment wrapText="1"/>
    </xf>
    <xf numFmtId="0" fontId="116" fillId="0" borderId="0" xfId="0" applyFont="1" applyAlignment="1">
      <alignment horizontal="center" vertical="center" wrapText="1"/>
    </xf>
    <xf numFmtId="0" fontId="116" fillId="0" borderId="138" xfId="0" applyFont="1" applyBorder="1" applyAlignment="1">
      <alignment horizontal="center" vertical="center" wrapText="1"/>
    </xf>
    <xf numFmtId="0" fontId="116" fillId="0" borderId="141" xfId="0" applyFont="1" applyBorder="1" applyAlignment="1">
      <alignment horizontal="center" vertical="center" wrapText="1"/>
    </xf>
    <xf numFmtId="0" fontId="116" fillId="0" borderId="137" xfId="0" applyFont="1" applyBorder="1" applyAlignment="1">
      <alignment horizontal="center" vertical="center" wrapText="1"/>
    </xf>
    <xf numFmtId="49" fontId="116" fillId="0" borderId="145" xfId="0" applyNumberFormat="1" applyFont="1" applyBorder="1" applyAlignment="1">
      <alignment horizontal="left" wrapText="1" indent="1"/>
    </xf>
    <xf numFmtId="0" fontId="116" fillId="0" borderId="146" xfId="0" applyFont="1" applyBorder="1" applyAlignment="1">
      <alignment horizontal="left" wrapText="1" indent="1"/>
    </xf>
    <xf numFmtId="49" fontId="116" fillId="0" borderId="147" xfId="0" applyNumberFormat="1" applyFont="1" applyBorder="1" applyAlignment="1">
      <alignment horizontal="left" wrapText="1" indent="1"/>
    </xf>
    <xf numFmtId="0" fontId="116" fillId="0" borderId="148" xfId="0" applyFont="1" applyBorder="1" applyAlignment="1">
      <alignment horizontal="left" wrapText="1" indent="1"/>
    </xf>
    <xf numFmtId="49" fontId="116" fillId="0" borderId="148" xfId="0" applyNumberFormat="1" applyFont="1" applyBorder="1" applyAlignment="1">
      <alignment horizontal="left" wrapText="1" indent="3"/>
    </xf>
    <xf numFmtId="49" fontId="116" fillId="0" borderId="147" xfId="0" applyNumberFormat="1" applyFont="1" applyBorder="1" applyAlignment="1">
      <alignment horizontal="left" wrapText="1" indent="3"/>
    </xf>
    <xf numFmtId="49" fontId="116" fillId="0" borderId="148" xfId="0" applyNumberFormat="1" applyFont="1" applyBorder="1" applyAlignment="1">
      <alignment horizontal="left" wrapText="1" indent="2"/>
    </xf>
    <xf numFmtId="49" fontId="116" fillId="0" borderId="147" xfId="0" applyNumberFormat="1" applyFont="1" applyBorder="1" applyAlignment="1">
      <alignment horizontal="left" wrapText="1" indent="2"/>
    </xf>
    <xf numFmtId="49" fontId="116" fillId="0" borderId="147" xfId="0" applyNumberFormat="1" applyFont="1" applyBorder="1" applyAlignment="1">
      <alignment horizontal="left" vertical="top" wrapText="1" indent="2"/>
    </xf>
    <xf numFmtId="0" fontId="116" fillId="81" borderId="147" xfId="0" applyFont="1" applyFill="1" applyBorder="1"/>
    <xf numFmtId="0" fontId="116" fillId="81" borderId="139" xfId="0" applyFont="1" applyFill="1" applyBorder="1"/>
    <xf numFmtId="0" fontId="116" fillId="81" borderId="148" xfId="0" applyFont="1" applyFill="1" applyBorder="1"/>
    <xf numFmtId="49" fontId="116" fillId="0" borderId="147" xfId="0" applyNumberFormat="1" applyFont="1" applyBorder="1" applyAlignment="1">
      <alignment horizontal="left" indent="1"/>
    </xf>
    <xf numFmtId="0" fontId="116" fillId="0" borderId="148" xfId="0" applyFont="1" applyBorder="1" applyAlignment="1">
      <alignment horizontal="left" indent="1"/>
    </xf>
    <xf numFmtId="49" fontId="116" fillId="0" borderId="148" xfId="0" applyNumberFormat="1" applyFont="1" applyBorder="1" applyAlignment="1">
      <alignment horizontal="left" indent="1"/>
    </xf>
    <xf numFmtId="49" fontId="116" fillId="0" borderId="148" xfId="0" applyNumberFormat="1" applyFont="1" applyBorder="1" applyAlignment="1">
      <alignment horizontal="left" indent="3"/>
    </xf>
    <xf numFmtId="49" fontId="116" fillId="0" borderId="147" xfId="0" applyNumberFormat="1" applyFont="1" applyBorder="1" applyAlignment="1">
      <alignment horizontal="left" indent="3"/>
    </xf>
    <xf numFmtId="0" fontId="116" fillId="0" borderId="148" xfId="0" applyFont="1" applyBorder="1" applyAlignment="1">
      <alignment horizontal="left" indent="2"/>
    </xf>
    <xf numFmtId="0" fontId="116" fillId="0" borderId="147" xfId="0" applyFont="1" applyBorder="1" applyAlignment="1">
      <alignment horizontal="left" indent="2"/>
    </xf>
    <xf numFmtId="0" fontId="116" fillId="0" borderId="147" xfId="0" applyFont="1" applyBorder="1" applyAlignment="1">
      <alignment horizontal="left" indent="1"/>
    </xf>
    <xf numFmtId="0" fontId="119" fillId="0" borderId="63" xfId="0" applyFont="1" applyBorder="1"/>
    <xf numFmtId="0" fontId="119" fillId="0" borderId="58" xfId="0" applyFont="1" applyBorder="1"/>
    <xf numFmtId="0" fontId="116" fillId="0" borderId="63" xfId="0" applyFont="1" applyBorder="1"/>
    <xf numFmtId="0" fontId="116" fillId="0" borderId="0" xfId="0" applyFont="1" applyAlignment="1">
      <alignment horizontal="left"/>
    </xf>
    <xf numFmtId="0" fontId="119" fillId="0" borderId="139" xfId="0" applyFont="1" applyBorder="1" applyAlignment="1">
      <alignment horizontal="left" vertical="center" wrapText="1"/>
    </xf>
    <xf numFmtId="0" fontId="9" fillId="0" borderId="0" xfId="0" applyFont="1" applyAlignment="1">
      <alignment wrapText="1"/>
    </xf>
    <xf numFmtId="0" fontId="121" fillId="0" borderId="139" xfId="0" applyFont="1" applyBorder="1"/>
    <xf numFmtId="0" fontId="119" fillId="0" borderId="139"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39" fillId="0" borderId="0" xfId="0" applyFont="1"/>
    <xf numFmtId="0" fontId="116" fillId="0" borderId="126" xfId="0" applyFont="1" applyBorder="1" applyAlignment="1">
      <alignment horizontal="left" vertical="center" wrapText="1" indent="1" readingOrder="1"/>
    </xf>
    <xf numFmtId="0" fontId="121" fillId="0" borderId="139" xfId="0" applyFont="1" applyBorder="1" applyAlignment="1">
      <alignment horizontal="left" indent="3"/>
    </xf>
    <xf numFmtId="0" fontId="119" fillId="0" borderId="139" xfId="0" applyFont="1" applyBorder="1" applyAlignment="1">
      <alignment vertical="center" wrapText="1" readingOrder="1"/>
    </xf>
    <xf numFmtId="0" fontId="121" fillId="0" borderId="139" xfId="0" applyFont="1" applyBorder="1" applyAlignment="1">
      <alignment horizontal="left" indent="2"/>
    </xf>
    <xf numFmtId="0" fontId="116" fillId="0" borderId="127" xfId="0" applyFont="1" applyBorder="1" applyAlignment="1">
      <alignment vertical="center" wrapText="1" readingOrder="1"/>
    </xf>
    <xf numFmtId="0" fontId="121" fillId="0" borderId="140" xfId="0" applyFont="1" applyBorder="1" applyAlignment="1">
      <alignment horizontal="left" indent="2"/>
    </xf>
    <xf numFmtId="0" fontId="116" fillId="0" borderId="126" xfId="0" applyFont="1" applyBorder="1" applyAlignment="1">
      <alignment vertical="center" wrapText="1" readingOrder="1"/>
    </xf>
    <xf numFmtId="0" fontId="116" fillId="0" borderId="125" xfId="0" applyFont="1" applyBorder="1" applyAlignment="1">
      <alignment vertical="center" wrapText="1" readingOrder="1"/>
    </xf>
    <xf numFmtId="0" fontId="139" fillId="0" borderId="7" xfId="0" applyFont="1" applyBorder="1"/>
    <xf numFmtId="0" fontId="106" fillId="0" borderId="139" xfId="0" applyFont="1" applyBorder="1" applyAlignment="1">
      <alignment vertical="center" wrapText="1"/>
    </xf>
    <xf numFmtId="0" fontId="106" fillId="0" borderId="139" xfId="0" applyFont="1" applyBorder="1" applyAlignment="1">
      <alignment horizontal="left" vertical="center" wrapText="1"/>
    </xf>
    <xf numFmtId="0" fontId="106" fillId="0" borderId="139" xfId="0" applyFont="1" applyBorder="1" applyAlignment="1">
      <alignment horizontal="left" indent="2"/>
    </xf>
    <xf numFmtId="0" fontId="106" fillId="0" borderId="139" xfId="0" applyFont="1" applyBorder="1" applyAlignment="1">
      <alignment horizontal="left" vertical="center" indent="1"/>
    </xf>
    <xf numFmtId="0" fontId="106" fillId="0" borderId="139" xfId="0" applyFont="1" applyBorder="1" applyAlignment="1">
      <alignment horizontal="left" vertical="center" wrapText="1" indent="1"/>
    </xf>
    <xf numFmtId="0" fontId="106" fillId="0" borderId="139" xfId="0" applyFont="1" applyBorder="1" applyAlignment="1">
      <alignment horizontal="right" vertical="center"/>
    </xf>
    <xf numFmtId="49" fontId="106" fillId="0" borderId="139" xfId="0" applyNumberFormat="1" applyFont="1" applyBorder="1" applyAlignment="1">
      <alignment horizontal="right" vertical="center"/>
    </xf>
    <xf numFmtId="0" fontId="106" fillId="0" borderId="140" xfId="0" applyFont="1" applyBorder="1" applyAlignment="1">
      <alignment horizontal="left" vertical="top" wrapText="1"/>
    </xf>
    <xf numFmtId="49" fontId="106" fillId="0" borderId="139" xfId="0" applyNumberFormat="1" applyFont="1" applyBorder="1" applyAlignment="1">
      <alignment vertical="top" wrapText="1"/>
    </xf>
    <xf numFmtId="49" fontId="106" fillId="0" borderId="139" xfId="0" applyNumberFormat="1" applyFont="1" applyBorder="1" applyAlignment="1">
      <alignment horizontal="left" vertical="top" wrapText="1" indent="2"/>
    </xf>
    <xf numFmtId="49" fontId="106" fillId="0" borderId="139" xfId="0" applyNumberFormat="1" applyFont="1" applyBorder="1" applyAlignment="1">
      <alignment horizontal="left" vertical="center" wrapText="1" indent="3"/>
    </xf>
    <xf numFmtId="49" fontId="106" fillId="0" borderId="139" xfId="0" applyNumberFormat="1" applyFont="1" applyBorder="1" applyAlignment="1">
      <alignment horizontal="left" wrapText="1" indent="2"/>
    </xf>
    <xf numFmtId="49" fontId="106" fillId="0" borderId="139" xfId="0" applyNumberFormat="1" applyFont="1" applyBorder="1" applyAlignment="1">
      <alignment horizontal="left" vertical="top" wrapText="1"/>
    </xf>
    <xf numFmtId="49" fontId="106" fillId="0" borderId="139" xfId="0" applyNumberFormat="1" applyFont="1" applyBorder="1" applyAlignment="1">
      <alignment horizontal="left" wrapText="1" indent="3"/>
    </xf>
    <xf numFmtId="49" fontId="106" fillId="0" borderId="139" xfId="0" applyNumberFormat="1" applyFont="1" applyBorder="1" applyAlignment="1">
      <alignment vertical="center"/>
    </xf>
    <xf numFmtId="49" fontId="106" fillId="0" borderId="139" xfId="0" applyNumberFormat="1" applyFont="1" applyBorder="1" applyAlignment="1">
      <alignment horizontal="left" indent="3"/>
    </xf>
    <xf numFmtId="0" fontId="106" fillId="0" borderId="139" xfId="0" applyFont="1" applyBorder="1" applyAlignment="1">
      <alignment horizontal="left" indent="1"/>
    </xf>
    <xf numFmtId="0" fontId="106" fillId="0" borderId="139" xfId="0" applyFont="1" applyBorder="1" applyAlignment="1">
      <alignment horizontal="left" wrapText="1" indent="2"/>
    </xf>
    <xf numFmtId="0" fontId="106" fillId="0" borderId="139" xfId="0" applyFont="1" applyBorder="1" applyAlignment="1">
      <alignment horizontal="left" vertical="top" wrapText="1"/>
    </xf>
    <xf numFmtId="0" fontId="105" fillId="0" borderId="7" xfId="0" applyFont="1" applyBorder="1" applyAlignment="1">
      <alignment wrapText="1"/>
    </xf>
    <xf numFmtId="0" fontId="106" fillId="0" borderId="139" xfId="0" applyFont="1" applyBorder="1" applyAlignment="1">
      <alignment horizontal="left" vertical="top" wrapText="1" indent="2"/>
    </xf>
    <xf numFmtId="0" fontId="106" fillId="0" borderId="139" xfId="0" applyFont="1" applyBorder="1" applyAlignment="1">
      <alignment horizontal="left" wrapText="1"/>
    </xf>
    <xf numFmtId="0" fontId="106" fillId="0" borderId="139" xfId="12672" applyFont="1" applyBorder="1" applyAlignment="1">
      <alignment horizontal="left" vertical="center" wrapText="1" indent="2"/>
    </xf>
    <xf numFmtId="0" fontId="106" fillId="0" borderId="139" xfId="0" applyFont="1" applyBorder="1" applyAlignment="1">
      <alignment wrapText="1"/>
    </xf>
    <xf numFmtId="0" fontId="106" fillId="0" borderId="139" xfId="0" applyFont="1" applyBorder="1"/>
    <xf numFmtId="0" fontId="106" fillId="0" borderId="139" xfId="12672" applyFont="1" applyBorder="1" applyAlignment="1">
      <alignment horizontal="left" vertical="center" wrapText="1"/>
    </xf>
    <xf numFmtId="0" fontId="105" fillId="0" borderId="139" xfId="0" applyFont="1" applyBorder="1" applyAlignment="1">
      <alignment wrapText="1"/>
    </xf>
    <xf numFmtId="0" fontId="106" fillId="0" borderId="141" xfId="0" applyFont="1" applyBorder="1" applyAlignment="1">
      <alignment horizontal="left" vertical="center" wrapText="1"/>
    </xf>
    <xf numFmtId="0" fontId="106" fillId="3" borderId="139" xfId="5" applyFont="1" applyFill="1" applyBorder="1" applyAlignment="1" applyProtection="1">
      <alignment horizontal="right" vertical="center"/>
      <protection locked="0"/>
    </xf>
    <xf numFmtId="2" fontId="106" fillId="3" borderId="139" xfId="5" applyNumberFormat="1" applyFont="1" applyFill="1" applyBorder="1" applyAlignment="1" applyProtection="1">
      <alignment horizontal="right" vertical="center"/>
      <protection locked="0"/>
    </xf>
    <xf numFmtId="0" fontId="106" fillId="0" borderId="139" xfId="0" applyFont="1" applyBorder="1" applyAlignment="1">
      <alignment vertical="center"/>
    </xf>
    <xf numFmtId="0" fontId="106" fillId="0" borderId="141" xfId="13" applyFont="1" applyBorder="1" applyAlignment="1" applyProtection="1">
      <alignment horizontal="left" vertical="top" wrapText="1"/>
      <protection locked="0"/>
    </xf>
    <xf numFmtId="0" fontId="106" fillId="0" borderId="142" xfId="13" applyFont="1" applyBorder="1" applyAlignment="1" applyProtection="1">
      <alignment horizontal="left" vertical="top" wrapText="1"/>
      <protection locked="0"/>
    </xf>
    <xf numFmtId="0" fontId="106" fillId="0" borderId="140" xfId="0" applyFont="1" applyBorder="1" applyAlignment="1">
      <alignment vertical="center" wrapText="1"/>
    </xf>
    <xf numFmtId="0" fontId="125" fillId="0" borderId="0" xfId="0" applyFont="1" applyAlignment="1">
      <alignment horizontal="left" indent="2"/>
    </xf>
    <xf numFmtId="0" fontId="116" fillId="0" borderId="0" xfId="0" applyFont="1" applyAlignment="1">
      <alignment horizontal="left" vertical="center" indent="1"/>
    </xf>
    <xf numFmtId="0" fontId="116" fillId="0" borderId="0" xfId="0" applyFont="1" applyAlignment="1">
      <alignment vertical="center" wrapText="1"/>
    </xf>
    <xf numFmtId="0" fontId="127" fillId="0" borderId="0" xfId="0" applyFont="1" applyAlignment="1">
      <alignment horizontal="left" vertical="center" wrapText="1" readingOrder="1"/>
    </xf>
    <xf numFmtId="0" fontId="125" fillId="0" borderId="0" xfId="0" applyFont="1" applyAlignment="1">
      <alignment horizontal="left" vertical="center" wrapText="1"/>
    </xf>
    <xf numFmtId="0" fontId="116" fillId="0" borderId="0" xfId="0" applyFont="1" applyAlignment="1">
      <alignment horizontal="left" vertical="center" wrapText="1"/>
    </xf>
    <xf numFmtId="0" fontId="106" fillId="0" borderId="140" xfId="0" applyFont="1" applyBorder="1" applyAlignment="1">
      <alignment horizontal="left" indent="2"/>
    </xf>
    <xf numFmtId="0" fontId="106" fillId="0" borderId="127" xfId="0" applyFont="1" applyBorder="1" applyAlignment="1">
      <alignment horizontal="left" vertical="center" wrapText="1" readingOrder="1"/>
    </xf>
    <xf numFmtId="0" fontId="106" fillId="0" borderId="139" xfId="0" applyFont="1" applyBorder="1" applyAlignment="1">
      <alignment horizontal="left" vertical="center" wrapText="1" readingOrder="1"/>
    </xf>
    <xf numFmtId="167" fontId="19" fillId="85" borderId="51" xfId="0" applyNumberFormat="1" applyFont="1" applyFill="1" applyBorder="1" applyAlignment="1">
      <alignment horizontal="center"/>
    </xf>
    <xf numFmtId="0" fontId="2" fillId="0" borderId="12" xfId="0" applyFont="1" applyBorder="1" applyAlignment="1">
      <alignment horizontal="left" vertical="center" wrapText="1" indent="1"/>
    </xf>
    <xf numFmtId="169" fontId="26" fillId="37" borderId="57" xfId="20" applyBorder="1"/>
    <xf numFmtId="193" fontId="4" fillId="0" borderId="148" xfId="0" applyNumberFormat="1" applyFont="1" applyBorder="1" applyAlignment="1" applyProtection="1">
      <alignment vertical="center" wrapText="1"/>
      <protection locked="0"/>
    </xf>
    <xf numFmtId="10" fontId="4" fillId="0" borderId="148" xfId="20961" applyNumberFormat="1" applyFont="1" applyBorder="1" applyAlignment="1" applyProtection="1">
      <alignment vertical="center" wrapText="1"/>
      <protection locked="0"/>
    </xf>
    <xf numFmtId="193" fontId="9" fillId="2" borderId="148" xfId="0" applyNumberFormat="1" applyFont="1" applyFill="1" applyBorder="1" applyAlignment="1" applyProtection="1">
      <alignment vertical="center"/>
      <protection locked="0"/>
    </xf>
    <xf numFmtId="193" fontId="17" fillId="2" borderId="100" xfId="0" applyNumberFormat="1" applyFont="1" applyFill="1" applyBorder="1" applyAlignment="1" applyProtection="1">
      <alignment vertical="center"/>
      <protection locked="0"/>
    </xf>
    <xf numFmtId="0" fontId="11" fillId="0" borderId="92" xfId="17" applyFill="1" applyBorder="1" applyAlignment="1" applyProtection="1">
      <alignment horizontal="left" vertical="top" wrapText="1"/>
    </xf>
    <xf numFmtId="0" fontId="7" fillId="83" borderId="139"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6" fillId="0" borderId="0" xfId="0" applyFont="1" applyAlignment="1">
      <alignment wrapText="1"/>
    </xf>
    <xf numFmtId="164" fontId="0" fillId="0" borderId="92" xfId="7" applyNumberFormat="1" applyFont="1" applyBorder="1"/>
    <xf numFmtId="164" fontId="0" fillId="0" borderId="131" xfId="7" applyNumberFormat="1" applyFont="1" applyBorder="1"/>
    <xf numFmtId="0" fontId="9" fillId="0" borderId="148" xfId="0" applyFont="1" applyBorder="1" applyAlignment="1">
      <alignment vertical="center"/>
    </xf>
    <xf numFmtId="9" fontId="4" fillId="0" borderId="17" xfId="0" applyNumberFormat="1" applyFont="1" applyBorder="1"/>
    <xf numFmtId="0" fontId="9" fillId="0" borderId="100" xfId="0" applyFont="1" applyBorder="1" applyAlignment="1">
      <alignment vertical="center"/>
    </xf>
    <xf numFmtId="9" fontId="4" fillId="0" borderId="105" xfId="0" applyNumberFormat="1" applyFont="1" applyBorder="1"/>
    <xf numFmtId="164" fontId="0" fillId="36" borderId="14" xfId="7" applyNumberFormat="1" applyFont="1" applyFill="1" applyBorder="1" applyAlignment="1">
      <alignment horizontal="center" vertical="center"/>
    </xf>
    <xf numFmtId="164" fontId="0" fillId="0" borderId="14" xfId="7" applyNumberFormat="1" applyFont="1" applyFill="1" applyBorder="1" applyAlignment="1">
      <alignment horizontal="center" vertical="center"/>
    </xf>
    <xf numFmtId="193" fontId="7" fillId="0" borderId="16" xfId="2" applyNumberFormat="1" applyFont="1" applyFill="1" applyBorder="1" applyAlignment="1" applyProtection="1">
      <alignment vertical="top"/>
    </xf>
    <xf numFmtId="9" fontId="4" fillId="0" borderId="147" xfId="20961" applyFont="1" applyBorder="1"/>
    <xf numFmtId="165" fontId="4" fillId="0" borderId="87" xfId="20961" applyNumberFormat="1" applyFont="1" applyBorder="1" applyAlignment="1">
      <alignment vertical="center"/>
    </xf>
    <xf numFmtId="194" fontId="113" fillId="79" borderId="92" xfId="948" applyNumberFormat="1" applyFont="1" applyFill="1" applyBorder="1" applyAlignment="1" applyProtection="1">
      <alignment horizontal="right" vertical="center"/>
    </xf>
    <xf numFmtId="3" fontId="120" fillId="0" borderId="131" xfId="0" applyNumberFormat="1" applyFont="1" applyBorder="1"/>
    <xf numFmtId="164" fontId="119" fillId="0" borderId="139" xfId="7" applyNumberFormat="1" applyFont="1" applyBorder="1"/>
    <xf numFmtId="0" fontId="143" fillId="0" borderId="139" xfId="0" applyFont="1" applyBorder="1"/>
    <xf numFmtId="43" fontId="119" fillId="0" borderId="63" xfId="0" applyNumberFormat="1" applyFont="1" applyBorder="1"/>
    <xf numFmtId="43" fontId="116" fillId="0" borderId="139" xfId="0" applyNumberFormat="1" applyFont="1" applyBorder="1"/>
    <xf numFmtId="10" fontId="121" fillId="0" borderId="139" xfId="0" applyNumberFormat="1" applyFont="1" applyBorder="1"/>
    <xf numFmtId="10" fontId="143" fillId="0" borderId="139" xfId="0" applyNumberFormat="1" applyFont="1" applyBorder="1"/>
    <xf numFmtId="14" fontId="7" fillId="0" borderId="92" xfId="0" applyNumberFormat="1" applyFont="1" applyBorder="1" applyAlignment="1" applyProtection="1">
      <alignment vertical="center" wrapText="1"/>
      <protection locked="0"/>
    </xf>
    <xf numFmtId="164" fontId="4" fillId="0" borderId="92" xfId="7" applyNumberFormat="1" applyFont="1" applyBorder="1" applyAlignment="1">
      <alignment vertical="center"/>
    </xf>
    <xf numFmtId="164" fontId="4" fillId="0" borderId="22" xfId="7" applyNumberFormat="1" applyFont="1" applyBorder="1" applyAlignment="1">
      <alignment vertical="center"/>
    </xf>
    <xf numFmtId="10" fontId="0" fillId="0" borderId="0" xfId="0" applyNumberFormat="1"/>
    <xf numFmtId="164" fontId="0" fillId="0" borderId="0" xfId="7" applyNumberFormat="1" applyFont="1"/>
    <xf numFmtId="0" fontId="104" fillId="0" borderId="60" xfId="0" applyFont="1" applyBorder="1" applyAlignment="1">
      <alignment horizontal="left" vertical="center" wrapText="1"/>
    </xf>
    <xf numFmtId="0" fontId="104" fillId="0" borderId="59" xfId="0" applyFont="1" applyBorder="1" applyAlignment="1">
      <alignment horizontal="left" vertical="center" wrapText="1"/>
    </xf>
    <xf numFmtId="0" fontId="141" fillId="0" borderId="151" xfId="0" applyFont="1" applyBorder="1" applyAlignment="1">
      <alignment horizontal="center" vertical="center"/>
    </xf>
    <xf numFmtId="0" fontId="141" fillId="0" borderId="25" xfId="0" applyFont="1" applyBorder="1" applyAlignment="1">
      <alignment horizontal="center" vertical="center"/>
    </xf>
    <xf numFmtId="0" fontId="141" fillId="0" borderId="152" xfId="0" applyFont="1" applyBorder="1" applyAlignment="1">
      <alignment horizontal="center" vertical="center"/>
    </xf>
    <xf numFmtId="0" fontId="142" fillId="0" borderId="151" xfId="0" applyFont="1" applyBorder="1" applyAlignment="1">
      <alignment horizontal="center" wrapText="1"/>
    </xf>
    <xf numFmtId="0" fontId="142" fillId="0" borderId="25" xfId="0" applyFont="1" applyBorder="1" applyAlignment="1">
      <alignment horizontal="center" wrapText="1"/>
    </xf>
    <xf numFmtId="0" fontId="142" fillId="0" borderId="152" xfId="0" applyFont="1" applyBorder="1" applyAlignment="1">
      <alignment horizontal="center" wrapText="1"/>
    </xf>
    <xf numFmtId="164" fontId="0" fillId="0" borderId="93" xfId="7" applyNumberFormat="1" applyFont="1" applyBorder="1" applyAlignment="1">
      <alignment horizontal="center"/>
    </xf>
    <xf numFmtId="164" fontId="0" fillId="0" borderId="90" xfId="7" applyNumberFormat="1" applyFont="1" applyBorder="1" applyAlignment="1">
      <alignment horizontal="center"/>
    </xf>
    <xf numFmtId="164" fontId="0" fillId="0" borderId="91" xfId="7" applyNumberFormat="1" applyFont="1" applyBorder="1" applyAlignment="1">
      <alignment horizontal="center"/>
    </xf>
    <xf numFmtId="164" fontId="0" fillId="0" borderId="132" xfId="7" applyNumberFormat="1" applyFont="1" applyBorder="1" applyAlignment="1">
      <alignment horizontal="center"/>
    </xf>
    <xf numFmtId="164" fontId="0" fillId="0" borderId="133" xfId="7" applyNumberFormat="1" applyFont="1" applyBorder="1" applyAlignment="1">
      <alignment horizontal="center"/>
    </xf>
    <xf numFmtId="164" fontId="0" fillId="0" borderId="134" xfId="7" applyNumberFormat="1" applyFont="1" applyBorder="1" applyAlignment="1">
      <alignment horizontal="center"/>
    </xf>
    <xf numFmtId="0" fontId="0" fillId="0" borderId="131" xfId="0" applyBorder="1" applyAlignment="1">
      <alignment horizontal="center" vertical="center"/>
    </xf>
    <xf numFmtId="0" fontId="128" fillId="0" borderId="88" xfId="0" applyFont="1" applyBorder="1" applyAlignment="1">
      <alignment horizontal="center" vertical="center"/>
    </xf>
    <xf numFmtId="0" fontId="128" fillId="0" borderId="7"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0" fillId="0" borderId="93" xfId="0" applyBorder="1" applyAlignment="1">
      <alignment horizontal="center"/>
    </xf>
    <xf numFmtId="0" fontId="0" fillId="0" borderId="90" xfId="0" applyBorder="1" applyAlignment="1">
      <alignment horizontal="center"/>
    </xf>
    <xf numFmtId="0" fontId="0" fillId="0" borderId="91" xfId="0" applyBorder="1" applyAlignment="1">
      <alignment horizontal="center"/>
    </xf>
    <xf numFmtId="0" fontId="128" fillId="0" borderId="135" xfId="0" applyFont="1" applyBorder="1" applyAlignment="1">
      <alignment horizontal="center" vertical="center" wrapText="1"/>
    </xf>
    <xf numFmtId="0" fontId="128" fillId="0" borderId="7" xfId="0" applyFont="1" applyBorder="1" applyAlignment="1">
      <alignment horizontal="center" vertical="center" wrapText="1"/>
    </xf>
    <xf numFmtId="0" fontId="0" fillId="0" borderId="121" xfId="0" applyBorder="1" applyAlignment="1">
      <alignment horizontal="center" vertical="center"/>
    </xf>
    <xf numFmtId="0" fontId="0" fillId="0" borderId="11" xfId="0" applyBorder="1" applyAlignment="1">
      <alignment horizontal="center" vertical="center"/>
    </xf>
    <xf numFmtId="0" fontId="0" fillId="0" borderId="131" xfId="0" applyBorder="1" applyAlignment="1">
      <alignment horizontal="center" vertical="center" wrapText="1"/>
    </xf>
    <xf numFmtId="0" fontId="10" fillId="0" borderId="13" xfId="0" applyFont="1" applyBorder="1" applyAlignment="1">
      <alignment horizontal="center"/>
    </xf>
    <xf numFmtId="0" fontId="10" fillId="0" borderId="14" xfId="0" applyFont="1" applyBorder="1" applyAlignment="1">
      <alignment horizontal="center"/>
    </xf>
    <xf numFmtId="0" fontId="10" fillId="0" borderId="8" xfId="0" applyFont="1" applyBorder="1" applyAlignment="1">
      <alignment horizontal="center" vertical="center" wrapText="1"/>
    </xf>
    <xf numFmtId="0" fontId="10" fillId="0" borderId="17"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xf>
    <xf numFmtId="0" fontId="4" fillId="0" borderId="17" xfId="0" applyFont="1" applyBorder="1" applyAlignment="1">
      <alignment horizontal="center"/>
    </xf>
    <xf numFmtId="0" fontId="6" fillId="36" borderId="109" xfId="0" applyFont="1" applyFill="1" applyBorder="1" applyAlignment="1">
      <alignment horizontal="center" vertical="center" wrapText="1"/>
    </xf>
    <xf numFmtId="0" fontId="6" fillId="36" borderId="24"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6" fillId="36" borderId="91" xfId="0" applyFont="1" applyFill="1" applyBorder="1" applyAlignment="1">
      <alignment horizontal="center" vertical="center" wrapText="1"/>
    </xf>
    <xf numFmtId="0" fontId="101" fillId="3" borderId="61" xfId="13" applyFont="1" applyFill="1" applyBorder="1" applyAlignment="1" applyProtection="1">
      <alignment horizontal="center" vertical="center" wrapText="1"/>
      <protection locked="0"/>
    </xf>
    <xf numFmtId="0" fontId="101" fillId="3" borderId="58"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2" xfId="1" applyNumberFormat="1" applyFont="1" applyFill="1" applyBorder="1" applyAlignment="1" applyProtection="1">
      <alignment horizontal="center"/>
      <protection locked="0"/>
    </xf>
    <xf numFmtId="164" fontId="15" fillId="3" borderId="13" xfId="1" applyNumberFormat="1" applyFont="1" applyFill="1" applyBorder="1" applyAlignment="1" applyProtection="1">
      <alignment horizontal="center"/>
      <protection locked="0"/>
    </xf>
    <xf numFmtId="164" fontId="15" fillId="3" borderId="14" xfId="1" applyNumberFormat="1" applyFont="1" applyFill="1" applyBorder="1" applyAlignment="1" applyProtection="1">
      <alignment horizontal="center"/>
      <protection locked="0"/>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164" fontId="15" fillId="0" borderId="84" xfId="1" applyNumberFormat="1" applyFont="1" applyFill="1" applyBorder="1" applyAlignment="1" applyProtection="1">
      <alignment horizontal="center" vertical="center" wrapText="1"/>
      <protection locked="0"/>
    </xf>
    <xf numFmtId="164" fontId="15" fillId="0" borderId="85" xfId="1" applyNumberFormat="1" applyFont="1" applyFill="1" applyBorder="1" applyAlignment="1" applyProtection="1">
      <alignment horizontal="center" vertical="center" wrapText="1"/>
      <protection locked="0"/>
    </xf>
    <xf numFmtId="0" fontId="4" fillId="0" borderId="61"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99" xfId="0" applyFont="1" applyBorder="1" applyAlignment="1">
      <alignment horizontal="center" vertical="center" wrapText="1"/>
    </xf>
    <xf numFmtId="0" fontId="14" fillId="0" borderId="48" xfId="0" applyFont="1" applyBorder="1" applyAlignment="1">
      <alignment horizontal="left" vertical="center"/>
    </xf>
    <xf numFmtId="0" fontId="14" fillId="0" borderId="49" xfId="0" applyFont="1" applyBorder="1" applyAlignment="1">
      <alignment horizontal="left" vertical="center"/>
    </xf>
    <xf numFmtId="0" fontId="4" fillId="0" borderId="13" xfId="0" applyFont="1" applyBorder="1" applyAlignment="1">
      <alignment horizontal="center"/>
    </xf>
    <xf numFmtId="0" fontId="4" fillId="0" borderId="14" xfId="0" applyFont="1" applyBorder="1" applyAlignment="1">
      <alignment horizontal="center" vertical="center" wrapText="1"/>
    </xf>
    <xf numFmtId="0" fontId="4" fillId="0" borderId="105" xfId="0" applyFont="1" applyBorder="1" applyAlignment="1">
      <alignment horizontal="center" vertical="center" wrapText="1"/>
    </xf>
    <xf numFmtId="0" fontId="119" fillId="0" borderId="112" xfId="0" applyFont="1" applyBorder="1" applyAlignment="1">
      <alignment horizontal="left" vertical="center" wrapText="1"/>
    </xf>
    <xf numFmtId="0" fontId="119" fillId="0" borderId="113" xfId="0" applyFont="1" applyBorder="1" applyAlignment="1">
      <alignment horizontal="left" vertical="center" wrapText="1"/>
    </xf>
    <xf numFmtId="0" fontId="119" fillId="0" borderId="115" xfId="0" applyFont="1" applyBorder="1" applyAlignment="1">
      <alignment horizontal="left" vertical="center" wrapText="1"/>
    </xf>
    <xf numFmtId="0" fontId="119" fillId="0" borderId="116" xfId="0" applyFont="1" applyBorder="1" applyAlignment="1">
      <alignment horizontal="left" vertical="center" wrapText="1"/>
    </xf>
    <xf numFmtId="0" fontId="119" fillId="0" borderId="118" xfId="0" applyFont="1" applyBorder="1" applyAlignment="1">
      <alignment horizontal="left" vertical="center" wrapText="1"/>
    </xf>
    <xf numFmtId="0" fontId="119" fillId="0" borderId="119" xfId="0" applyFont="1" applyBorder="1" applyAlignment="1">
      <alignment horizontal="left" vertical="center" wrapText="1"/>
    </xf>
    <xf numFmtId="0" fontId="120" fillId="0" borderId="138" xfId="0" applyFont="1" applyBorder="1" applyAlignment="1">
      <alignment horizontal="center" vertical="center" wrapText="1"/>
    </xf>
    <xf numFmtId="0" fontId="120" fillId="0" borderId="137" xfId="0" applyFont="1" applyBorder="1" applyAlignment="1">
      <alignment horizontal="center" vertical="center" wrapText="1"/>
    </xf>
    <xf numFmtId="0" fontId="120" fillId="0" borderId="114" xfId="0" applyFont="1" applyBorder="1" applyAlignment="1">
      <alignment horizontal="center" vertical="center" wrapText="1"/>
    </xf>
    <xf numFmtId="0" fontId="120" fillId="0" borderId="47" xfId="0" applyFont="1" applyBorder="1" applyAlignment="1">
      <alignment horizontal="center" vertical="center" wrapText="1"/>
    </xf>
    <xf numFmtId="0" fontId="120" fillId="0" borderId="117" xfId="0" applyFont="1" applyBorder="1" applyAlignment="1">
      <alignment horizontal="center" vertical="center" wrapText="1"/>
    </xf>
    <xf numFmtId="0" fontId="120" fillId="0" borderId="11" xfId="0" applyFont="1" applyBorder="1" applyAlignment="1">
      <alignment horizontal="center" vertical="center" wrapText="1"/>
    </xf>
    <xf numFmtId="0" fontId="116" fillId="0" borderId="140"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39" xfId="0" applyFont="1" applyBorder="1" applyAlignment="1">
      <alignment horizontal="center" vertical="center" wrapText="1"/>
    </xf>
    <xf numFmtId="0" fontId="116" fillId="0" borderId="142" xfId="0" applyFont="1" applyBorder="1" applyAlignment="1">
      <alignment horizontal="center" vertical="center" wrapText="1"/>
    </xf>
    <xf numFmtId="0" fontId="116" fillId="0" borderId="141" xfId="0" applyFont="1" applyBorder="1" applyAlignment="1">
      <alignment horizontal="center" vertical="center" wrapText="1"/>
    </xf>
    <xf numFmtId="0" fontId="124" fillId="0" borderId="139" xfId="0" applyFont="1" applyBorder="1" applyAlignment="1">
      <alignment horizontal="center" vertical="center"/>
    </xf>
    <xf numFmtId="0" fontId="118" fillId="0" borderId="138" xfId="0" applyFont="1" applyBorder="1" applyAlignment="1">
      <alignment horizontal="center" vertical="center"/>
    </xf>
    <xf numFmtId="0" fontId="118" fillId="0" borderId="143" xfId="0" applyFont="1" applyBorder="1" applyAlignment="1">
      <alignment horizontal="center" vertical="center"/>
    </xf>
    <xf numFmtId="0" fontId="118" fillId="0" borderId="47" xfId="0" applyFont="1" applyBorder="1" applyAlignment="1">
      <alignment horizontal="center" vertical="center"/>
    </xf>
    <xf numFmtId="0" fontId="118" fillId="0" borderId="11" xfId="0" applyFont="1" applyBorder="1" applyAlignment="1">
      <alignment horizontal="center" vertical="center"/>
    </xf>
    <xf numFmtId="0" fontId="119" fillId="0" borderId="139" xfId="0" applyFont="1" applyBorder="1" applyAlignment="1">
      <alignment horizontal="center" vertical="center" wrapText="1"/>
    </xf>
    <xf numFmtId="0" fontId="119" fillId="0" borderId="138" xfId="0" applyFont="1" applyBorder="1" applyAlignment="1">
      <alignment horizontal="center" vertical="center" wrapText="1"/>
    </xf>
    <xf numFmtId="0" fontId="119" fillId="0" borderId="143" xfId="0" applyFont="1" applyBorder="1" applyAlignment="1">
      <alignment horizontal="center" vertical="center" wrapText="1"/>
    </xf>
    <xf numFmtId="0" fontId="119" fillId="0" borderId="120" xfId="0" applyFont="1" applyBorder="1" applyAlignment="1">
      <alignment horizontal="center" vertical="center" wrapText="1"/>
    </xf>
    <xf numFmtId="0" fontId="119" fillId="0" borderId="121" xfId="0" applyFont="1" applyBorder="1" applyAlignment="1">
      <alignment horizontal="center" vertical="center" wrapText="1"/>
    </xf>
    <xf numFmtId="0" fontId="119" fillId="0" borderId="47"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144" xfId="0" applyFont="1" applyBorder="1" applyAlignment="1">
      <alignment horizontal="center" vertical="center" wrapText="1"/>
    </xf>
    <xf numFmtId="0" fontId="119" fillId="0" borderId="122"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22" xfId="0" applyFont="1" applyBorder="1" applyAlignment="1">
      <alignment horizontal="center" vertical="center" wrapText="1"/>
    </xf>
    <xf numFmtId="0" fontId="116" fillId="0" borderId="138" xfId="0" applyFont="1" applyBorder="1" applyAlignment="1">
      <alignment horizontal="center" vertical="center" wrapText="1"/>
    </xf>
    <xf numFmtId="0" fontId="116" fillId="0" borderId="137" xfId="0" applyFont="1" applyBorder="1" applyAlignment="1">
      <alignment horizontal="center" vertical="center" wrapText="1"/>
    </xf>
    <xf numFmtId="0" fontId="116" fillId="0" borderId="143"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48" xfId="0" applyFont="1" applyBorder="1" applyAlignment="1">
      <alignment horizontal="center" vertical="center" wrapText="1"/>
    </xf>
    <xf numFmtId="0" fontId="116" fillId="0" borderId="49" xfId="0" applyFont="1" applyBorder="1" applyAlignment="1">
      <alignment horizontal="center" vertical="center" wrapText="1"/>
    </xf>
    <xf numFmtId="0" fontId="116" fillId="0" borderId="99" xfId="0" applyFont="1" applyBorder="1" applyAlignment="1">
      <alignment horizontal="center" vertical="center" wrapText="1"/>
    </xf>
    <xf numFmtId="0" fontId="119" fillId="0" borderId="48" xfId="0" applyFont="1" applyBorder="1" applyAlignment="1">
      <alignment horizontal="left" vertical="top" wrapText="1"/>
    </xf>
    <xf numFmtId="0" fontId="119" fillId="0" borderId="99" xfId="0" applyFont="1" applyBorder="1" applyAlignment="1">
      <alignment horizontal="left" vertical="top" wrapText="1"/>
    </xf>
    <xf numFmtId="0" fontId="119" fillId="0" borderId="57" xfId="0" applyFont="1" applyBorder="1" applyAlignment="1">
      <alignment horizontal="left" vertical="top" wrapText="1"/>
    </xf>
    <xf numFmtId="0" fontId="119" fillId="0" borderId="86" xfId="0" applyFont="1" applyBorder="1" applyAlignment="1">
      <alignment horizontal="left" vertical="top" wrapText="1"/>
    </xf>
    <xf numFmtId="0" fontId="119" fillId="0" borderId="111" xfId="0" applyFont="1" applyBorder="1" applyAlignment="1">
      <alignment horizontal="left" vertical="top" wrapText="1"/>
    </xf>
    <xf numFmtId="0" fontId="119" fillId="0" borderId="149" xfId="0" applyFont="1" applyBorder="1" applyAlignment="1">
      <alignment horizontal="left" vertical="top" wrapText="1"/>
    </xf>
    <xf numFmtId="0" fontId="119" fillId="0" borderId="150" xfId="0" applyFont="1" applyBorder="1" applyAlignment="1">
      <alignment horizontal="center" vertical="center" wrapText="1"/>
    </xf>
    <xf numFmtId="0" fontId="119" fillId="0" borderId="63" xfId="0" applyFont="1" applyBorder="1" applyAlignment="1">
      <alignment horizontal="center" vertical="center" wrapText="1"/>
    </xf>
    <xf numFmtId="0" fontId="116" fillId="0" borderId="138" xfId="0" applyFont="1" applyBorder="1" applyAlignment="1">
      <alignment horizontal="center" vertical="top" wrapText="1"/>
    </xf>
    <xf numFmtId="0" fontId="116" fillId="0" borderId="137" xfId="0" applyFont="1" applyBorder="1" applyAlignment="1">
      <alignment horizontal="center" vertical="top" wrapText="1"/>
    </xf>
    <xf numFmtId="0" fontId="116" fillId="0" borderId="144" xfId="0" applyFont="1" applyBorder="1" applyAlignment="1">
      <alignment horizontal="center" vertical="top" wrapText="1"/>
    </xf>
    <xf numFmtId="0" fontId="116" fillId="0" borderId="141" xfId="0" applyFont="1" applyBorder="1" applyAlignment="1">
      <alignment horizontal="center" vertical="top" wrapText="1"/>
    </xf>
    <xf numFmtId="0" fontId="105" fillId="0" borderId="123" xfId="0" applyFont="1" applyBorder="1" applyAlignment="1">
      <alignment horizontal="left" vertical="top" wrapText="1"/>
    </xf>
    <xf numFmtId="0" fontId="105" fillId="0" borderId="124" xfId="0" applyFont="1" applyBorder="1" applyAlignment="1">
      <alignment horizontal="left" vertical="top" wrapText="1"/>
    </xf>
    <xf numFmtId="0" fontId="122" fillId="0" borderId="139" xfId="0" applyFont="1" applyBorder="1" applyAlignment="1">
      <alignment horizontal="center" vertical="center"/>
    </xf>
    <xf numFmtId="0" fontId="121" fillId="0" borderId="139" xfId="0" applyFont="1" applyBorder="1" applyAlignment="1">
      <alignment horizontal="center" vertical="center" wrapText="1"/>
    </xf>
    <xf numFmtId="0" fontId="121" fillId="0" borderId="140" xfId="0" applyFont="1" applyBorder="1" applyAlignment="1">
      <alignment horizontal="center" vertical="center" wrapText="1"/>
    </xf>
    <xf numFmtId="0" fontId="105" fillId="0" borderId="64" xfId="0" applyFont="1" applyBorder="1" applyAlignment="1">
      <alignment horizontal="center" vertical="center"/>
    </xf>
    <xf numFmtId="0" fontId="105" fillId="0" borderId="65" xfId="0" applyFont="1" applyBorder="1" applyAlignment="1">
      <alignment horizontal="center" vertical="center"/>
    </xf>
    <xf numFmtId="0" fontId="105" fillId="0" borderId="66" xfId="0" applyFont="1" applyBorder="1" applyAlignment="1">
      <alignment horizontal="center" vertical="center"/>
    </xf>
    <xf numFmtId="0" fontId="106" fillId="0" borderId="92" xfId="0" applyFont="1" applyBorder="1" applyAlignment="1">
      <alignment horizontal="left" vertical="center" wrapText="1"/>
    </xf>
    <xf numFmtId="0" fontId="105" fillId="76" borderId="67" xfId="0" applyFont="1" applyFill="1" applyBorder="1" applyAlignment="1">
      <alignment horizontal="center" vertical="center" wrapText="1"/>
    </xf>
    <xf numFmtId="0" fontId="105" fillId="76" borderId="68" xfId="0" applyFont="1" applyFill="1" applyBorder="1" applyAlignment="1">
      <alignment horizontal="center" vertical="center" wrapText="1"/>
    </xf>
    <xf numFmtId="0" fontId="105" fillId="76" borderId="69" xfId="0" applyFont="1" applyFill="1" applyBorder="1" applyAlignment="1">
      <alignment horizontal="center" vertical="center" wrapText="1"/>
    </xf>
    <xf numFmtId="0" fontId="106" fillId="0" borderId="47" xfId="0" applyFont="1" applyBorder="1" applyAlignment="1">
      <alignment horizontal="left" vertical="center" wrapText="1"/>
    </xf>
    <xf numFmtId="0" fontId="106" fillId="0" borderId="11" xfId="0" applyFont="1" applyBorder="1" applyAlignment="1">
      <alignment horizontal="left" vertical="center" wrapText="1"/>
    </xf>
    <xf numFmtId="0" fontId="106" fillId="0" borderId="93" xfId="0" applyFont="1" applyBorder="1" applyAlignment="1">
      <alignment horizontal="left" vertical="center" wrapText="1"/>
    </xf>
    <xf numFmtId="0" fontId="106" fillId="0" borderId="91" xfId="0" applyFont="1" applyBorder="1" applyAlignment="1">
      <alignment horizontal="left" vertical="center" wrapText="1"/>
    </xf>
    <xf numFmtId="0" fontId="106" fillId="3" borderId="93" xfId="0" applyFont="1" applyFill="1" applyBorder="1" applyAlignment="1">
      <alignment vertical="center" wrapText="1"/>
    </xf>
    <xf numFmtId="0" fontId="106" fillId="3" borderId="91" xfId="0" applyFont="1" applyFill="1" applyBorder="1" applyAlignment="1">
      <alignment vertical="center" wrapText="1"/>
    </xf>
    <xf numFmtId="0" fontId="126" fillId="3" borderId="93" xfId="0" applyFont="1" applyFill="1" applyBorder="1" applyAlignment="1">
      <alignment vertical="center" wrapText="1"/>
    </xf>
    <xf numFmtId="0" fontId="126" fillId="3" borderId="91" xfId="0" applyFont="1" applyFill="1" applyBorder="1" applyAlignment="1">
      <alignment vertical="center" wrapText="1"/>
    </xf>
    <xf numFmtId="0" fontId="106" fillId="0" borderId="93" xfId="0" applyFont="1" applyBorder="1" applyAlignment="1">
      <alignment horizontal="left"/>
    </xf>
    <xf numFmtId="0" fontId="106" fillId="0" borderId="91" xfId="0" applyFont="1" applyBorder="1" applyAlignment="1">
      <alignment horizontal="left"/>
    </xf>
    <xf numFmtId="0" fontId="106" fillId="82" borderId="93" xfId="0" applyFont="1" applyFill="1" applyBorder="1" applyAlignment="1">
      <alignment vertical="center" wrapText="1"/>
    </xf>
    <xf numFmtId="0" fontId="106" fillId="82" borderId="91" xfId="0" applyFont="1" applyFill="1" applyBorder="1" applyAlignment="1">
      <alignment vertical="center" wrapText="1"/>
    </xf>
    <xf numFmtId="0" fontId="106" fillId="82" borderId="132" xfId="0" applyFont="1" applyFill="1" applyBorder="1" applyAlignment="1">
      <alignment horizontal="left" vertical="center" wrapText="1"/>
    </xf>
    <xf numFmtId="0" fontId="106" fillId="82" borderId="133" xfId="0" applyFont="1" applyFill="1" applyBorder="1" applyAlignment="1">
      <alignment horizontal="left" vertical="center" wrapText="1"/>
    </xf>
    <xf numFmtId="0" fontId="106" fillId="82" borderId="134" xfId="0" applyFont="1" applyFill="1" applyBorder="1" applyAlignment="1">
      <alignment horizontal="left" vertical="center" wrapText="1"/>
    </xf>
    <xf numFmtId="0" fontId="106" fillId="3" borderId="71" xfId="0" applyFont="1" applyFill="1" applyBorder="1" applyAlignment="1">
      <alignment horizontal="left" vertical="center" wrapText="1"/>
    </xf>
    <xf numFmtId="0" fontId="106" fillId="3" borderId="72" xfId="0" applyFont="1" applyFill="1" applyBorder="1" applyAlignment="1">
      <alignment horizontal="left" vertical="center" wrapText="1"/>
    </xf>
    <xf numFmtId="0" fontId="106" fillId="82" borderId="74" xfId="0" applyFont="1" applyFill="1" applyBorder="1" applyAlignment="1">
      <alignment horizontal="left" vertical="center" wrapText="1"/>
    </xf>
    <xf numFmtId="0" fontId="106" fillId="82" borderId="75" xfId="0" applyFont="1" applyFill="1" applyBorder="1" applyAlignment="1">
      <alignment horizontal="left" vertical="center" wrapText="1"/>
    </xf>
    <xf numFmtId="0" fontId="106" fillId="82" borderId="47" xfId="0" applyFont="1" applyFill="1" applyBorder="1" applyAlignment="1">
      <alignment vertical="center" wrapText="1"/>
    </xf>
    <xf numFmtId="0" fontId="106" fillId="82" borderId="11" xfId="0" applyFont="1" applyFill="1" applyBorder="1" applyAlignment="1">
      <alignment vertical="center" wrapText="1"/>
    </xf>
    <xf numFmtId="0" fontId="106" fillId="0" borderId="71" xfId="0" applyFont="1" applyBorder="1" applyAlignment="1">
      <alignment horizontal="left" vertical="center" wrapText="1"/>
    </xf>
    <xf numFmtId="0" fontId="106" fillId="0" borderId="72" xfId="0" applyFont="1" applyBorder="1" applyAlignment="1">
      <alignment horizontal="left" vertical="center" wrapText="1"/>
    </xf>
    <xf numFmtId="0" fontId="106" fillId="3" borderId="93" xfId="0" applyFont="1" applyFill="1" applyBorder="1" applyAlignment="1">
      <alignment horizontal="left" vertical="center" wrapText="1"/>
    </xf>
    <xf numFmtId="0" fontId="106" fillId="3" borderId="91" xfId="0" applyFont="1" applyFill="1" applyBorder="1" applyAlignment="1">
      <alignment horizontal="left" vertical="center" wrapText="1"/>
    </xf>
    <xf numFmtId="0" fontId="105" fillId="76" borderId="76" xfId="0" applyFont="1" applyFill="1" applyBorder="1" applyAlignment="1">
      <alignment horizontal="center" vertical="center" wrapText="1"/>
    </xf>
    <xf numFmtId="0" fontId="105" fillId="76" borderId="0" xfId="0" applyFont="1" applyFill="1" applyAlignment="1">
      <alignment horizontal="center" vertical="center" wrapText="1"/>
    </xf>
    <xf numFmtId="0" fontId="105" fillId="76" borderId="77" xfId="0" applyFont="1" applyFill="1" applyBorder="1" applyAlignment="1">
      <alignment horizontal="center" vertical="center" wrapText="1"/>
    </xf>
    <xf numFmtId="0" fontId="106" fillId="77" borderId="93" xfId="0" applyFont="1" applyFill="1" applyBorder="1" applyAlignment="1">
      <alignment vertical="center" wrapText="1"/>
    </xf>
    <xf numFmtId="0" fontId="106" fillId="77" borderId="91" xfId="0" applyFont="1" applyFill="1" applyBorder="1" applyAlignment="1">
      <alignment vertical="center" wrapText="1"/>
    </xf>
    <xf numFmtId="0" fontId="106" fillId="0" borderId="93" xfId="0" applyFont="1" applyBorder="1" applyAlignment="1">
      <alignment vertical="center" wrapText="1"/>
    </xf>
    <xf numFmtId="0" fontId="106" fillId="0" borderId="91" xfId="0" applyFont="1" applyBorder="1" applyAlignment="1">
      <alignment vertical="center" wrapText="1"/>
    </xf>
    <xf numFmtId="0" fontId="105" fillId="76" borderId="81" xfId="0" applyFont="1" applyFill="1" applyBorder="1" applyAlignment="1">
      <alignment horizontal="center" vertical="center"/>
    </xf>
    <xf numFmtId="0" fontId="105" fillId="76" borderId="82" xfId="0" applyFont="1" applyFill="1" applyBorder="1" applyAlignment="1">
      <alignment horizontal="center" vertical="center"/>
    </xf>
    <xf numFmtId="0" fontId="105" fillId="76" borderId="83" xfId="0" applyFont="1" applyFill="1" applyBorder="1" applyAlignment="1">
      <alignment horizontal="center" vertical="center"/>
    </xf>
    <xf numFmtId="0" fontId="105" fillId="76" borderId="139" xfId="0" applyFont="1" applyFill="1" applyBorder="1" applyAlignment="1">
      <alignment horizontal="center" vertical="center" wrapText="1"/>
    </xf>
    <xf numFmtId="0" fontId="105" fillId="0" borderId="139" xfId="0" applyFont="1" applyBorder="1" applyAlignment="1">
      <alignment horizontal="center" vertical="center"/>
    </xf>
    <xf numFmtId="0" fontId="106" fillId="0" borderId="142" xfId="13" applyFont="1" applyBorder="1" applyAlignment="1" applyProtection="1">
      <alignment horizontal="left" vertical="top" wrapText="1"/>
      <protection locked="0"/>
    </xf>
    <xf numFmtId="0" fontId="106" fillId="0" borderId="141" xfId="13" applyFont="1" applyBorder="1" applyAlignment="1" applyProtection="1">
      <alignment horizontal="left" vertical="top" wrapText="1"/>
      <protection locked="0"/>
    </xf>
    <xf numFmtId="0" fontId="106" fillId="3" borderId="142" xfId="13" applyFont="1" applyFill="1" applyBorder="1" applyAlignment="1" applyProtection="1">
      <alignment horizontal="left" vertical="top" wrapText="1"/>
      <protection locked="0"/>
    </xf>
    <xf numFmtId="0" fontId="106" fillId="3" borderId="141" xfId="13" applyFont="1" applyFill="1" applyBorder="1" applyAlignment="1" applyProtection="1">
      <alignment horizontal="left" vertical="top" wrapText="1"/>
      <protection locked="0"/>
    </xf>
    <xf numFmtId="0" fontId="105" fillId="0" borderId="79" xfId="0" applyFont="1" applyBorder="1" applyAlignment="1">
      <alignment horizontal="center" vertical="center"/>
    </xf>
    <xf numFmtId="49" fontId="106" fillId="0" borderId="0" xfId="0" applyNumberFormat="1" applyFont="1" applyAlignment="1">
      <alignment horizontal="center" vertical="center"/>
    </xf>
    <xf numFmtId="0" fontId="105" fillId="76" borderId="142" xfId="0" applyFont="1" applyFill="1" applyBorder="1" applyAlignment="1">
      <alignment horizontal="center" vertical="center" wrapText="1"/>
    </xf>
    <xf numFmtId="0" fontId="105" fillId="76" borderId="141" xfId="0" applyFont="1" applyFill="1" applyBorder="1" applyAlignment="1">
      <alignment horizontal="center" vertical="center" wrapText="1"/>
    </xf>
    <xf numFmtId="0" fontId="106" fillId="0" borderId="142" xfId="0" applyFont="1" applyBorder="1" applyAlignment="1">
      <alignment horizontal="left" vertical="center" wrapText="1"/>
    </xf>
    <xf numFmtId="0" fontId="106" fillId="0" borderId="141" xfId="0" applyFont="1" applyBorder="1" applyAlignment="1">
      <alignment horizontal="left" vertical="center" wrapText="1"/>
    </xf>
    <xf numFmtId="0" fontId="106" fillId="0" borderId="139" xfId="0" applyFont="1" applyBorder="1" applyAlignment="1">
      <alignment horizontal="left" vertical="top" wrapText="1"/>
    </xf>
    <xf numFmtId="0" fontId="106" fillId="0" borderId="142" xfId="0" applyFont="1" applyBorder="1" applyAlignment="1">
      <alignment horizontal="left" vertical="top" wrapText="1"/>
    </xf>
    <xf numFmtId="0" fontId="106" fillId="0" borderId="139" xfId="0" applyFont="1" applyBorder="1" applyAlignment="1">
      <alignment horizontal="left" vertical="center" wrapText="1"/>
    </xf>
    <xf numFmtId="0" fontId="106" fillId="0" borderId="139" xfId="0" applyFont="1" applyBorder="1" applyAlignment="1">
      <alignment horizontal="center"/>
    </xf>
    <xf numFmtId="0" fontId="106" fillId="0" borderId="141" xfId="0" applyFont="1" applyBorder="1" applyAlignment="1">
      <alignment horizontal="left" vertical="top" wrapText="1"/>
    </xf>
    <xf numFmtId="164" fontId="116" fillId="0" borderId="139" xfId="7" applyNumberFormat="1" applyFont="1" applyBorder="1"/>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9.9978637043366805E-2"/>
  </sheetPr>
  <dimension ref="A1:C35"/>
  <sheetViews>
    <sheetView tabSelected="1" zoomScale="85" zoomScaleNormal="85" workbookViewId="0">
      <pane xSplit="1" ySplit="7" topLeftCell="B8" activePane="bottomRight" state="frozen"/>
      <selection activeCell="B23" sqref="B23:C23"/>
      <selection pane="topRight" activeCell="B23" sqref="B23:C23"/>
      <selection pane="bottomLeft" activeCell="B23" sqref="B23:C23"/>
      <selection pane="bottomRight" activeCell="B8" sqref="B8"/>
    </sheetView>
  </sheetViews>
  <sheetFormatPr defaultRowHeight="14.4"/>
  <cols>
    <col min="1" max="1" width="10.33203125" style="1" customWidth="1"/>
    <col min="2" max="2" width="153" bestFit="1" customWidth="1"/>
    <col min="3" max="3" width="39.44140625" customWidth="1"/>
    <col min="7" max="7" width="25" customWidth="1"/>
  </cols>
  <sheetData>
    <row r="1" spans="1:3">
      <c r="A1" s="6"/>
      <c r="B1" s="117" t="s">
        <v>159</v>
      </c>
      <c r="C1" s="46"/>
    </row>
    <row r="2" spans="1:3" s="114" customFormat="1">
      <c r="A2" s="158">
        <v>1</v>
      </c>
      <c r="B2" s="115" t="s">
        <v>160</v>
      </c>
      <c r="C2" s="113" t="s">
        <v>963</v>
      </c>
    </row>
    <row r="3" spans="1:3" s="114" customFormat="1">
      <c r="A3" s="158">
        <v>2</v>
      </c>
      <c r="B3" s="116" t="s">
        <v>161</v>
      </c>
      <c r="C3" s="113" t="s">
        <v>964</v>
      </c>
    </row>
    <row r="4" spans="1:3" s="114" customFormat="1">
      <c r="A4" s="158">
        <v>3</v>
      </c>
      <c r="B4" s="116" t="s">
        <v>162</v>
      </c>
      <c r="C4" s="113" t="s">
        <v>965</v>
      </c>
    </row>
    <row r="5" spans="1:3" s="114" customFormat="1">
      <c r="A5" s="159">
        <v>4</v>
      </c>
      <c r="B5" s="119" t="s">
        <v>163</v>
      </c>
      <c r="C5" s="113" t="s">
        <v>966</v>
      </c>
    </row>
    <row r="6" spans="1:3" s="118" customFormat="1" ht="65.25" customHeight="1">
      <c r="A6" s="590" t="s">
        <v>321</v>
      </c>
      <c r="B6" s="591"/>
      <c r="C6" s="591"/>
    </row>
    <row r="7" spans="1:3">
      <c r="A7" s="237" t="s">
        <v>251</v>
      </c>
      <c r="B7" s="238" t="s">
        <v>164</v>
      </c>
    </row>
    <row r="8" spans="1:3">
      <c r="A8" s="239">
        <v>1</v>
      </c>
      <c r="B8" s="235" t="s">
        <v>139</v>
      </c>
    </row>
    <row r="9" spans="1:3">
      <c r="A9" s="239">
        <v>2</v>
      </c>
      <c r="B9" s="235" t="s">
        <v>165</v>
      </c>
    </row>
    <row r="10" spans="1:3">
      <c r="A10" s="239">
        <v>3</v>
      </c>
      <c r="B10" s="235" t="s">
        <v>166</v>
      </c>
    </row>
    <row r="11" spans="1:3">
      <c r="A11" s="239">
        <v>4</v>
      </c>
      <c r="B11" s="235" t="s">
        <v>167</v>
      </c>
    </row>
    <row r="12" spans="1:3">
      <c r="A12" s="239">
        <v>5</v>
      </c>
      <c r="B12" s="235" t="s">
        <v>107</v>
      </c>
    </row>
    <row r="13" spans="1:3">
      <c r="A13" s="239">
        <v>6</v>
      </c>
      <c r="B13" s="240" t="s">
        <v>91</v>
      </c>
    </row>
    <row r="14" spans="1:3">
      <c r="A14" s="239">
        <v>7</v>
      </c>
      <c r="B14" s="235" t="s">
        <v>168</v>
      </c>
    </row>
    <row r="15" spans="1:3">
      <c r="A15" s="239">
        <v>8</v>
      </c>
      <c r="B15" s="235" t="s">
        <v>171</v>
      </c>
    </row>
    <row r="16" spans="1:3">
      <c r="A16" s="239">
        <v>9</v>
      </c>
      <c r="B16" s="235" t="s">
        <v>85</v>
      </c>
    </row>
    <row r="17" spans="1:2">
      <c r="A17" s="241" t="s">
        <v>378</v>
      </c>
      <c r="B17" s="235" t="s">
        <v>358</v>
      </c>
    </row>
    <row r="18" spans="1:2">
      <c r="A18" s="239">
        <v>10</v>
      </c>
      <c r="B18" s="235" t="s">
        <v>172</v>
      </c>
    </row>
    <row r="19" spans="1:2">
      <c r="A19" s="239">
        <v>11</v>
      </c>
      <c r="B19" s="240" t="s">
        <v>155</v>
      </c>
    </row>
    <row r="20" spans="1:2">
      <c r="A20" s="239">
        <v>12</v>
      </c>
      <c r="B20" s="240" t="s">
        <v>152</v>
      </c>
    </row>
    <row r="21" spans="1:2">
      <c r="A21" s="239">
        <v>13</v>
      </c>
      <c r="B21" s="242" t="s">
        <v>297</v>
      </c>
    </row>
    <row r="22" spans="1:2">
      <c r="A22" s="239">
        <v>14</v>
      </c>
      <c r="B22" s="235" t="s">
        <v>351</v>
      </c>
    </row>
    <row r="23" spans="1:2">
      <c r="A23" s="239">
        <v>15</v>
      </c>
      <c r="B23" s="235" t="s">
        <v>74</v>
      </c>
    </row>
    <row r="24" spans="1:2">
      <c r="A24" s="239">
        <v>15.1</v>
      </c>
      <c r="B24" s="235" t="s">
        <v>387</v>
      </c>
    </row>
    <row r="25" spans="1:2">
      <c r="A25" s="239">
        <v>16</v>
      </c>
      <c r="B25" s="235" t="s">
        <v>453</v>
      </c>
    </row>
    <row r="26" spans="1:2">
      <c r="A26" s="239">
        <v>17</v>
      </c>
      <c r="B26" s="235" t="s">
        <v>677</v>
      </c>
    </row>
    <row r="27" spans="1:2">
      <c r="A27" s="239">
        <v>18</v>
      </c>
      <c r="B27" s="235" t="s">
        <v>939</v>
      </c>
    </row>
    <row r="28" spans="1:2">
      <c r="A28" s="239">
        <v>19</v>
      </c>
      <c r="B28" s="235" t="s">
        <v>940</v>
      </c>
    </row>
    <row r="29" spans="1:2">
      <c r="A29" s="239">
        <v>20</v>
      </c>
      <c r="B29" s="235" t="s">
        <v>941</v>
      </c>
    </row>
    <row r="30" spans="1:2">
      <c r="A30" s="239">
        <v>21</v>
      </c>
      <c r="B30" s="235" t="s">
        <v>546</v>
      </c>
    </row>
    <row r="31" spans="1:2">
      <c r="A31" s="239">
        <v>22</v>
      </c>
      <c r="B31" s="235" t="s">
        <v>942</v>
      </c>
    </row>
    <row r="32" spans="1:2" ht="26.4">
      <c r="A32" s="239">
        <v>23</v>
      </c>
      <c r="B32" s="562" t="s">
        <v>938</v>
      </c>
    </row>
    <row r="33" spans="1:2">
      <c r="A33" s="239">
        <v>24</v>
      </c>
      <c r="B33" s="235" t="s">
        <v>943</v>
      </c>
    </row>
    <row r="34" spans="1:2">
      <c r="A34" s="239">
        <v>25</v>
      </c>
      <c r="B34" s="235" t="s">
        <v>944</v>
      </c>
    </row>
    <row r="35" spans="1:2">
      <c r="A35" s="239">
        <v>26</v>
      </c>
      <c r="B35" s="235" t="s">
        <v>723</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F56"/>
  <sheetViews>
    <sheetView zoomScaleNormal="100" workbookViewId="0">
      <pane xSplit="1" ySplit="5" topLeftCell="B6" activePane="bottomRight" state="frozen"/>
      <selection activeCell="B23" sqref="B23:C23"/>
      <selection pane="topRight" activeCell="B23" sqref="B23:C23"/>
      <selection pane="bottomLeft" activeCell="B23" sqref="B23:C23"/>
      <selection pane="bottomRight" activeCell="B6" sqref="B6"/>
    </sheetView>
  </sheetViews>
  <sheetFormatPr defaultRowHeight="14.4"/>
  <cols>
    <col min="1" max="1" width="9.5546875" style="1" bestFit="1" customWidth="1"/>
    <col min="2" max="2" width="132.44140625" style="1" customWidth="1"/>
    <col min="3" max="3" width="18.44140625" style="1" customWidth="1"/>
  </cols>
  <sheetData>
    <row r="1" spans="1:6">
      <c r="A1" s="13" t="s">
        <v>108</v>
      </c>
      <c r="B1" s="12" t="str">
        <f>Info!C2</f>
        <v>ს.ს ტერა ბანკი</v>
      </c>
      <c r="D1" s="1"/>
      <c r="E1" s="1"/>
      <c r="F1" s="1"/>
    </row>
    <row r="2" spans="1:6" s="13" customFormat="1" ht="15.75" customHeight="1">
      <c r="A2" s="13" t="s">
        <v>109</v>
      </c>
      <c r="B2" s="297">
        <f>'1. key ratios'!B2</f>
        <v>45107</v>
      </c>
    </row>
    <row r="3" spans="1:6" s="13" customFormat="1" ht="15.75" customHeight="1"/>
    <row r="4" spans="1:6" ht="15" thickBot="1">
      <c r="A4" s="1" t="s">
        <v>257</v>
      </c>
      <c r="B4" s="23" t="s">
        <v>85</v>
      </c>
    </row>
    <row r="5" spans="1:6">
      <c r="A5" s="77" t="s">
        <v>25</v>
      </c>
      <c r="B5" s="78"/>
      <c r="C5" s="79" t="s">
        <v>26</v>
      </c>
    </row>
    <row r="6" spans="1:6">
      <c r="A6" s="80">
        <v>1</v>
      </c>
      <c r="B6" s="42" t="s">
        <v>27</v>
      </c>
      <c r="C6" s="162">
        <v>237475720</v>
      </c>
    </row>
    <row r="7" spans="1:6">
      <c r="A7" s="80">
        <v>2</v>
      </c>
      <c r="B7" s="39" t="s">
        <v>28</v>
      </c>
      <c r="C7" s="574">
        <v>121372000</v>
      </c>
    </row>
    <row r="8" spans="1:6">
      <c r="A8" s="80">
        <v>3</v>
      </c>
      <c r="B8" s="34" t="s">
        <v>29</v>
      </c>
      <c r="C8" s="574">
        <v>0</v>
      </c>
    </row>
    <row r="9" spans="1:6">
      <c r="A9" s="80">
        <v>4</v>
      </c>
      <c r="B9" s="34" t="s">
        <v>30</v>
      </c>
      <c r="C9" s="574">
        <v>0</v>
      </c>
    </row>
    <row r="10" spans="1:6">
      <c r="A10" s="80">
        <v>5</v>
      </c>
      <c r="B10" s="34" t="s">
        <v>31</v>
      </c>
      <c r="C10" s="574">
        <v>0</v>
      </c>
    </row>
    <row r="11" spans="1:6">
      <c r="A11" s="80">
        <v>6</v>
      </c>
      <c r="B11" s="40" t="s">
        <v>32</v>
      </c>
      <c r="C11" s="574">
        <v>116103720</v>
      </c>
    </row>
    <row r="12" spans="1:6" s="2" customFormat="1">
      <c r="A12" s="80">
        <v>7</v>
      </c>
      <c r="B12" s="42" t="s">
        <v>33</v>
      </c>
      <c r="C12" s="162">
        <v>24624894</v>
      </c>
    </row>
    <row r="13" spans="1:6" s="2" customFormat="1">
      <c r="A13" s="80">
        <v>8</v>
      </c>
      <c r="B13" s="41" t="s">
        <v>34</v>
      </c>
      <c r="C13" s="574">
        <v>0</v>
      </c>
    </row>
    <row r="14" spans="1:6" s="2" customFormat="1" ht="27.6">
      <c r="A14" s="80">
        <v>9</v>
      </c>
      <c r="B14" s="35" t="s">
        <v>35</v>
      </c>
      <c r="C14" s="574">
        <v>0</v>
      </c>
    </row>
    <row r="15" spans="1:6" s="2" customFormat="1">
      <c r="A15" s="80">
        <v>10</v>
      </c>
      <c r="B15" s="36" t="s">
        <v>36</v>
      </c>
      <c r="C15" s="574">
        <v>24624894</v>
      </c>
    </row>
    <row r="16" spans="1:6" s="2" customFormat="1">
      <c r="A16" s="80">
        <v>11</v>
      </c>
      <c r="B16" s="37" t="s">
        <v>37</v>
      </c>
      <c r="C16" s="574">
        <v>0</v>
      </c>
    </row>
    <row r="17" spans="1:3" s="2" customFormat="1">
      <c r="A17" s="80">
        <v>12</v>
      </c>
      <c r="B17" s="36" t="s">
        <v>38</v>
      </c>
      <c r="C17" s="574">
        <v>0</v>
      </c>
    </row>
    <row r="18" spans="1:3" s="2" customFormat="1">
      <c r="A18" s="80">
        <v>13</v>
      </c>
      <c r="B18" s="36" t="s">
        <v>39</v>
      </c>
      <c r="C18" s="574">
        <v>0</v>
      </c>
    </row>
    <row r="19" spans="1:3" s="2" customFormat="1">
      <c r="A19" s="80">
        <v>14</v>
      </c>
      <c r="B19" s="36" t="s">
        <v>40</v>
      </c>
      <c r="C19" s="574">
        <v>0</v>
      </c>
    </row>
    <row r="20" spans="1:3" s="2" customFormat="1" ht="27.6">
      <c r="A20" s="80">
        <v>15</v>
      </c>
      <c r="B20" s="36" t="s">
        <v>41</v>
      </c>
      <c r="C20" s="574">
        <v>0</v>
      </c>
    </row>
    <row r="21" spans="1:3" s="2" customFormat="1" ht="27.6">
      <c r="A21" s="80">
        <v>16</v>
      </c>
      <c r="B21" s="35" t="s">
        <v>42</v>
      </c>
      <c r="C21" s="574">
        <v>0</v>
      </c>
    </row>
    <row r="22" spans="1:3" s="2" customFormat="1">
      <c r="A22" s="80">
        <v>17</v>
      </c>
      <c r="B22" s="81" t="s">
        <v>43</v>
      </c>
      <c r="C22" s="574">
        <v>0</v>
      </c>
    </row>
    <row r="23" spans="1:3" s="2" customFormat="1">
      <c r="A23" s="80">
        <v>18</v>
      </c>
      <c r="B23" s="563" t="s">
        <v>726</v>
      </c>
      <c r="C23" s="162">
        <v>0</v>
      </c>
    </row>
    <row r="24" spans="1:3" s="2" customFormat="1" ht="27.6">
      <c r="A24" s="80">
        <v>19</v>
      </c>
      <c r="B24" s="35" t="s">
        <v>44</v>
      </c>
      <c r="C24" s="574">
        <v>0</v>
      </c>
    </row>
    <row r="25" spans="1:3" s="2" customFormat="1" ht="27.6">
      <c r="A25" s="80">
        <v>20</v>
      </c>
      <c r="B25" s="35" t="s">
        <v>45</v>
      </c>
      <c r="C25" s="574">
        <v>0</v>
      </c>
    </row>
    <row r="26" spans="1:3" s="2" customFormat="1" ht="27.6">
      <c r="A26" s="80">
        <v>21</v>
      </c>
      <c r="B26" s="37" t="s">
        <v>46</v>
      </c>
      <c r="C26" s="574">
        <v>0</v>
      </c>
    </row>
    <row r="27" spans="1:3" s="2" customFormat="1">
      <c r="A27" s="80">
        <v>22</v>
      </c>
      <c r="B27" s="37" t="s">
        <v>47</v>
      </c>
      <c r="C27" s="574">
        <v>0</v>
      </c>
    </row>
    <row r="28" spans="1:3" s="2" customFormat="1" ht="27.6">
      <c r="A28" s="80">
        <v>23</v>
      </c>
      <c r="B28" s="37" t="s">
        <v>48</v>
      </c>
      <c r="C28" s="574">
        <v>0</v>
      </c>
    </row>
    <row r="29" spans="1:3" s="2" customFormat="1">
      <c r="A29" s="80">
        <v>24</v>
      </c>
      <c r="B29" s="43" t="s">
        <v>22</v>
      </c>
      <c r="C29" s="162">
        <v>212850826</v>
      </c>
    </row>
    <row r="30" spans="1:3" s="2" customFormat="1">
      <c r="A30" s="82"/>
      <c r="B30" s="38"/>
      <c r="C30" s="574">
        <v>0</v>
      </c>
    </row>
    <row r="31" spans="1:3" s="2" customFormat="1">
      <c r="A31" s="82">
        <v>25</v>
      </c>
      <c r="B31" s="43" t="s">
        <v>49</v>
      </c>
      <c r="C31" s="162">
        <v>17015050</v>
      </c>
    </row>
    <row r="32" spans="1:3" s="2" customFormat="1">
      <c r="A32" s="82">
        <v>26</v>
      </c>
      <c r="B32" s="34" t="s">
        <v>50</v>
      </c>
      <c r="C32" s="574">
        <v>17015050</v>
      </c>
    </row>
    <row r="33" spans="1:3" s="2" customFormat="1">
      <c r="A33" s="82">
        <v>27</v>
      </c>
      <c r="B33" s="111" t="s">
        <v>51</v>
      </c>
      <c r="C33" s="574">
        <v>0</v>
      </c>
    </row>
    <row r="34" spans="1:3" s="2" customFormat="1">
      <c r="A34" s="82">
        <v>28</v>
      </c>
      <c r="B34" s="111" t="s">
        <v>52</v>
      </c>
      <c r="C34" s="574">
        <v>17015050</v>
      </c>
    </row>
    <row r="35" spans="1:3" s="2" customFormat="1">
      <c r="A35" s="82">
        <v>29</v>
      </c>
      <c r="B35" s="34" t="s">
        <v>53</v>
      </c>
      <c r="C35" s="574">
        <v>0</v>
      </c>
    </row>
    <row r="36" spans="1:3" s="2" customFormat="1">
      <c r="A36" s="82">
        <v>30</v>
      </c>
      <c r="B36" s="43" t="s">
        <v>54</v>
      </c>
      <c r="C36" s="162">
        <v>0</v>
      </c>
    </row>
    <row r="37" spans="1:3" s="2" customFormat="1">
      <c r="A37" s="82">
        <v>31</v>
      </c>
      <c r="B37" s="35" t="s">
        <v>55</v>
      </c>
      <c r="C37" s="574">
        <v>0</v>
      </c>
    </row>
    <row r="38" spans="1:3" s="2" customFormat="1">
      <c r="A38" s="82">
        <v>32</v>
      </c>
      <c r="B38" s="36" t="s">
        <v>56</v>
      </c>
      <c r="C38" s="574">
        <v>0</v>
      </c>
    </row>
    <row r="39" spans="1:3" s="2" customFormat="1" ht="27.6">
      <c r="A39" s="82">
        <v>33</v>
      </c>
      <c r="B39" s="35" t="s">
        <v>57</v>
      </c>
      <c r="C39" s="574">
        <v>0</v>
      </c>
    </row>
    <row r="40" spans="1:3" s="2" customFormat="1" ht="27.6">
      <c r="A40" s="82">
        <v>34</v>
      </c>
      <c r="B40" s="35" t="s">
        <v>45</v>
      </c>
      <c r="C40" s="574">
        <v>0</v>
      </c>
    </row>
    <row r="41" spans="1:3" s="2" customFormat="1" ht="27.6">
      <c r="A41" s="82">
        <v>35</v>
      </c>
      <c r="B41" s="37" t="s">
        <v>58</v>
      </c>
      <c r="C41" s="574">
        <v>0</v>
      </c>
    </row>
    <row r="42" spans="1:3" s="2" customFormat="1">
      <c r="A42" s="82">
        <v>36</v>
      </c>
      <c r="B42" s="43" t="s">
        <v>23</v>
      </c>
      <c r="C42" s="162">
        <v>17015050</v>
      </c>
    </row>
    <row r="43" spans="1:3" s="2" customFormat="1">
      <c r="A43" s="82"/>
      <c r="B43" s="38"/>
      <c r="C43" s="574">
        <v>0</v>
      </c>
    </row>
    <row r="44" spans="1:3" s="2" customFormat="1">
      <c r="A44" s="82">
        <v>37</v>
      </c>
      <c r="B44" s="44" t="s">
        <v>59</v>
      </c>
      <c r="C44" s="162">
        <v>48310304.659999996</v>
      </c>
    </row>
    <row r="45" spans="1:3" s="2" customFormat="1">
      <c r="A45" s="82">
        <v>38</v>
      </c>
      <c r="B45" s="34" t="s">
        <v>60</v>
      </c>
      <c r="C45" s="574">
        <v>48310304.659999996</v>
      </c>
    </row>
    <row r="46" spans="1:3" s="2" customFormat="1">
      <c r="A46" s="82">
        <v>39</v>
      </c>
      <c r="B46" s="34" t="s">
        <v>61</v>
      </c>
      <c r="C46" s="574">
        <v>0</v>
      </c>
    </row>
    <row r="47" spans="1:3" s="2" customFormat="1">
      <c r="A47" s="82">
        <v>40</v>
      </c>
      <c r="B47" s="564" t="s">
        <v>725</v>
      </c>
      <c r="C47" s="162">
        <v>0</v>
      </c>
    </row>
    <row r="48" spans="1:3" s="2" customFormat="1">
      <c r="A48" s="82">
        <v>41</v>
      </c>
      <c r="B48" s="44" t="s">
        <v>62</v>
      </c>
      <c r="C48" s="162">
        <v>0</v>
      </c>
    </row>
    <row r="49" spans="1:3" s="2" customFormat="1">
      <c r="A49" s="82">
        <v>42</v>
      </c>
      <c r="B49" s="35" t="s">
        <v>63</v>
      </c>
      <c r="C49" s="574">
        <v>0</v>
      </c>
    </row>
    <row r="50" spans="1:3" s="2" customFormat="1">
      <c r="A50" s="82">
        <v>43</v>
      </c>
      <c r="B50" s="36" t="s">
        <v>64</v>
      </c>
      <c r="C50" s="574">
        <v>0</v>
      </c>
    </row>
    <row r="51" spans="1:3" s="2" customFormat="1" ht="27.6">
      <c r="A51" s="82">
        <v>44</v>
      </c>
      <c r="B51" s="35" t="s">
        <v>65</v>
      </c>
      <c r="C51" s="574">
        <v>0</v>
      </c>
    </row>
    <row r="52" spans="1:3" s="2" customFormat="1" ht="27.6">
      <c r="A52" s="82">
        <v>45</v>
      </c>
      <c r="B52" s="35" t="s">
        <v>45</v>
      </c>
      <c r="C52" s="574">
        <v>0</v>
      </c>
    </row>
    <row r="53" spans="1:3" s="2" customFormat="1" ht="15" thickBot="1">
      <c r="A53" s="82">
        <v>46</v>
      </c>
      <c r="B53" s="83" t="s">
        <v>24</v>
      </c>
      <c r="C53" s="162">
        <v>48310304.659999996</v>
      </c>
    </row>
    <row r="56" spans="1:3">
      <c r="B56" s="1" t="s">
        <v>141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2" tint="-9.9978637043366805E-2"/>
  </sheetPr>
  <dimension ref="A1:D23"/>
  <sheetViews>
    <sheetView workbookViewId="0"/>
  </sheetViews>
  <sheetFormatPr defaultColWidth="9.109375" defaultRowHeight="13.8"/>
  <cols>
    <col min="1" max="1" width="10.88671875" style="1" bestFit="1" customWidth="1"/>
    <col min="2" max="2" width="59" style="1" customWidth="1"/>
    <col min="3" max="3" width="16.6640625" style="1" bestFit="1" customWidth="1"/>
    <col min="4" max="4" width="22.109375" style="1" customWidth="1"/>
    <col min="5" max="16384" width="9.109375" style="1"/>
  </cols>
  <sheetData>
    <row r="1" spans="1:4">
      <c r="A1" s="13" t="s">
        <v>108</v>
      </c>
      <c r="B1" s="12" t="str">
        <f>Info!C2</f>
        <v>ს.ს ტერა ბანკი</v>
      </c>
    </row>
    <row r="2" spans="1:4" s="13" customFormat="1" ht="15.75" customHeight="1">
      <c r="A2" s="13" t="s">
        <v>109</v>
      </c>
      <c r="B2" s="297">
        <f>'1. key ratios'!B2</f>
        <v>45107</v>
      </c>
    </row>
    <row r="3" spans="1:4" s="13" customFormat="1" ht="15.75" customHeight="1"/>
    <row r="4" spans="1:4" ht="14.4" thickBot="1">
      <c r="A4" s="1" t="s">
        <v>357</v>
      </c>
      <c r="B4" s="225" t="s">
        <v>358</v>
      </c>
    </row>
    <row r="5" spans="1:4" s="30" customFormat="1">
      <c r="A5" s="624" t="s">
        <v>359</v>
      </c>
      <c r="B5" s="625"/>
      <c r="C5" s="215" t="s">
        <v>360</v>
      </c>
      <c r="D5" s="216" t="s">
        <v>361</v>
      </c>
    </row>
    <row r="6" spans="1:4" s="226" customFormat="1">
      <c r="A6" s="217">
        <v>1</v>
      </c>
      <c r="B6" s="218" t="s">
        <v>362</v>
      </c>
      <c r="C6" s="218"/>
      <c r="D6" s="219"/>
    </row>
    <row r="7" spans="1:4" s="226" customFormat="1">
      <c r="A7" s="220" t="s">
        <v>363</v>
      </c>
      <c r="B7" s="221" t="s">
        <v>364</v>
      </c>
      <c r="C7" s="270">
        <v>4.4999999999999998E-2</v>
      </c>
      <c r="D7" s="268">
        <v>58411029.681178622</v>
      </c>
    </row>
    <row r="8" spans="1:4" s="226" customFormat="1">
      <c r="A8" s="220" t="s">
        <v>365</v>
      </c>
      <c r="B8" s="221" t="s">
        <v>366</v>
      </c>
      <c r="C8" s="270">
        <v>0.06</v>
      </c>
      <c r="D8" s="268">
        <v>77881372.908238158</v>
      </c>
    </row>
    <row r="9" spans="1:4" s="226" customFormat="1">
      <c r="A9" s="220" t="s">
        <v>367</v>
      </c>
      <c r="B9" s="221" t="s">
        <v>368</v>
      </c>
      <c r="C9" s="270">
        <v>0.08</v>
      </c>
      <c r="D9" s="268">
        <v>103841830.54431756</v>
      </c>
    </row>
    <row r="10" spans="1:4" s="226" customFormat="1">
      <c r="A10" s="217" t="s">
        <v>369</v>
      </c>
      <c r="B10" s="218" t="s">
        <v>370</v>
      </c>
      <c r="C10" s="218"/>
      <c r="D10" s="219"/>
    </row>
    <row r="11" spans="1:4" s="227" customFormat="1">
      <c r="A11" s="222" t="s">
        <v>371</v>
      </c>
      <c r="B11" s="223" t="s">
        <v>433</v>
      </c>
      <c r="C11" s="270">
        <v>2.5000000000000001E-2</v>
      </c>
      <c r="D11" s="268">
        <v>32450572.045099236</v>
      </c>
    </row>
    <row r="12" spans="1:4" s="227" customFormat="1">
      <c r="A12" s="222" t="s">
        <v>372</v>
      </c>
      <c r="B12" s="223" t="s">
        <v>373</v>
      </c>
      <c r="C12" s="270">
        <v>0</v>
      </c>
      <c r="D12" s="268">
        <v>0</v>
      </c>
    </row>
    <row r="13" spans="1:4" s="227" customFormat="1">
      <c r="A13" s="222" t="s">
        <v>374</v>
      </c>
      <c r="B13" s="223" t="s">
        <v>375</v>
      </c>
      <c r="C13" s="270">
        <v>0</v>
      </c>
      <c r="D13" s="268">
        <v>0</v>
      </c>
    </row>
    <row r="14" spans="1:4" s="226" customFormat="1">
      <c r="A14" s="217" t="s">
        <v>376</v>
      </c>
      <c r="B14" s="218" t="s">
        <v>431</v>
      </c>
      <c r="C14" s="218"/>
      <c r="D14" s="219"/>
    </row>
    <row r="15" spans="1:4" s="226" customFormat="1">
      <c r="A15" s="236" t="s">
        <v>379</v>
      </c>
      <c r="B15" s="223" t="s">
        <v>432</v>
      </c>
      <c r="C15" s="270">
        <v>5.5821931823000326E-2</v>
      </c>
      <c r="D15" s="268">
        <v>72458144.812755585</v>
      </c>
    </row>
    <row r="16" spans="1:4" s="226" customFormat="1">
      <c r="A16" s="236" t="s">
        <v>380</v>
      </c>
      <c r="B16" s="223" t="s">
        <v>382</v>
      </c>
      <c r="C16" s="270">
        <v>6.6170484745912569E-2</v>
      </c>
      <c r="D16" s="268">
        <v>85890803.30025503</v>
      </c>
    </row>
    <row r="17" spans="1:4" s="226" customFormat="1">
      <c r="A17" s="236" t="s">
        <v>381</v>
      </c>
      <c r="B17" s="223" t="s">
        <v>429</v>
      </c>
      <c r="C17" s="270">
        <v>7.9787001749744457E-2</v>
      </c>
      <c r="D17" s="268">
        <v>103565353.94170165</v>
      </c>
    </row>
    <row r="18" spans="1:4" s="30" customFormat="1">
      <c r="A18" s="626" t="s">
        <v>430</v>
      </c>
      <c r="B18" s="627"/>
      <c r="C18" s="272" t="s">
        <v>360</v>
      </c>
      <c r="D18" s="269" t="s">
        <v>361</v>
      </c>
    </row>
    <row r="19" spans="1:4" s="226" customFormat="1">
      <c r="A19" s="224">
        <v>4</v>
      </c>
      <c r="B19" s="223" t="s">
        <v>22</v>
      </c>
      <c r="C19" s="271">
        <v>0.12582193182300033</v>
      </c>
      <c r="D19" s="268">
        <v>163319746.53903344</v>
      </c>
    </row>
    <row r="20" spans="1:4" s="226" customFormat="1">
      <c r="A20" s="224">
        <v>5</v>
      </c>
      <c r="B20" s="223" t="s">
        <v>86</v>
      </c>
      <c r="C20" s="271">
        <v>0.15117048474591255</v>
      </c>
      <c r="D20" s="268">
        <v>196222748.2535924</v>
      </c>
    </row>
    <row r="21" spans="1:4" s="226" customFormat="1" ht="14.4" thickBot="1">
      <c r="A21" s="228" t="s">
        <v>377</v>
      </c>
      <c r="B21" s="229" t="s">
        <v>85</v>
      </c>
      <c r="C21" s="271">
        <v>0.18478700174974447</v>
      </c>
      <c r="D21" s="268">
        <v>239857756.53111845</v>
      </c>
    </row>
    <row r="23" spans="1:4" ht="69">
      <c r="B23" s="17" t="s">
        <v>434</v>
      </c>
    </row>
  </sheetData>
  <mergeCells count="2">
    <mergeCell ref="A5:B5"/>
    <mergeCell ref="A18: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A1:F68"/>
  <sheetViews>
    <sheetView zoomScale="80" zoomScaleNormal="80" workbookViewId="0">
      <pane xSplit="1" ySplit="5" topLeftCell="B6" activePane="bottomRight" state="frozen"/>
      <selection activeCell="B23" sqref="B23:C23"/>
      <selection pane="topRight" activeCell="B23" sqref="B23:C23"/>
      <selection pane="bottomLeft" activeCell="B23" sqref="B23:C23"/>
      <selection pane="bottomRight" activeCell="B6" sqref="B6"/>
    </sheetView>
  </sheetViews>
  <sheetFormatPr defaultRowHeight="14.4"/>
  <cols>
    <col min="1" max="1" width="10.6640625" style="31" customWidth="1"/>
    <col min="2" max="2" width="91.88671875" style="31" customWidth="1"/>
    <col min="3" max="3" width="53.109375" style="31" customWidth="1"/>
    <col min="4" max="4" width="32.33203125" style="31" customWidth="1"/>
    <col min="5" max="5" width="9.44140625" customWidth="1"/>
  </cols>
  <sheetData>
    <row r="1" spans="1:6">
      <c r="A1" s="13" t="s">
        <v>108</v>
      </c>
      <c r="B1" s="14" t="str">
        <f>Info!C2</f>
        <v>ს.ს ტერა ბანკი</v>
      </c>
      <c r="E1" s="1"/>
      <c r="F1" s="1"/>
    </row>
    <row r="2" spans="1:6" s="13" customFormat="1" ht="15.75" customHeight="1">
      <c r="A2" s="13" t="s">
        <v>109</v>
      </c>
      <c r="B2" s="297">
        <f>'1. key ratios'!B2</f>
        <v>45107</v>
      </c>
    </row>
    <row r="3" spans="1:6" s="13" customFormat="1" ht="15.75" customHeight="1">
      <c r="A3" s="20"/>
    </row>
    <row r="4" spans="1:6" s="13" customFormat="1" ht="15.75" customHeight="1" thickBot="1">
      <c r="A4" s="13" t="s">
        <v>258</v>
      </c>
      <c r="B4" s="134" t="s">
        <v>172</v>
      </c>
      <c r="D4" s="136" t="s">
        <v>87</v>
      </c>
    </row>
    <row r="5" spans="1:6" ht="27.6">
      <c r="A5" s="89" t="s">
        <v>25</v>
      </c>
      <c r="B5" s="90" t="s">
        <v>144</v>
      </c>
      <c r="C5" s="91" t="s">
        <v>858</v>
      </c>
      <c r="D5" s="135" t="s">
        <v>173</v>
      </c>
    </row>
    <row r="6" spans="1:6">
      <c r="A6" s="398">
        <v>1</v>
      </c>
      <c r="B6" s="358" t="s">
        <v>843</v>
      </c>
      <c r="C6" s="423">
        <v>190442171.88999999</v>
      </c>
      <c r="D6" s="84"/>
      <c r="E6" s="4"/>
    </row>
    <row r="7" spans="1:6">
      <c r="A7" s="398">
        <v>1.1000000000000001</v>
      </c>
      <c r="B7" s="359" t="s">
        <v>96</v>
      </c>
      <c r="C7" s="423">
        <v>42251396.510000005</v>
      </c>
      <c r="D7" s="85"/>
      <c r="E7" s="4"/>
    </row>
    <row r="8" spans="1:6">
      <c r="A8" s="398">
        <v>1.2</v>
      </c>
      <c r="B8" s="359" t="s">
        <v>97</v>
      </c>
      <c r="C8" s="423">
        <v>129661268.95</v>
      </c>
      <c r="D8" s="85"/>
      <c r="E8" s="4"/>
    </row>
    <row r="9" spans="1:6">
      <c r="A9" s="398">
        <v>1.3</v>
      </c>
      <c r="B9" s="359" t="s">
        <v>98</v>
      </c>
      <c r="C9" s="423">
        <v>18529506.43</v>
      </c>
      <c r="D9" s="85"/>
      <c r="E9" s="4"/>
    </row>
    <row r="10" spans="1:6">
      <c r="A10" s="398">
        <v>2</v>
      </c>
      <c r="B10" s="360" t="s">
        <v>730</v>
      </c>
      <c r="C10" s="423">
        <v>0</v>
      </c>
      <c r="D10" s="85"/>
      <c r="E10" s="4"/>
    </row>
    <row r="11" spans="1:6">
      <c r="A11" s="398">
        <v>2.1</v>
      </c>
      <c r="B11" s="361" t="s">
        <v>731</v>
      </c>
      <c r="C11" s="423">
        <v>0</v>
      </c>
      <c r="D11" s="86"/>
      <c r="E11" s="5"/>
    </row>
    <row r="12" spans="1:6" ht="23.4" customHeight="1">
      <c r="A12" s="398">
        <v>3</v>
      </c>
      <c r="B12" s="362" t="s">
        <v>732</v>
      </c>
      <c r="C12" s="423">
        <v>0</v>
      </c>
      <c r="D12" s="86"/>
      <c r="E12" s="5"/>
    </row>
    <row r="13" spans="1:6" ht="23.1" customHeight="1">
      <c r="A13" s="398">
        <v>4</v>
      </c>
      <c r="B13" s="363" t="s">
        <v>733</v>
      </c>
      <c r="C13" s="423">
        <v>0</v>
      </c>
      <c r="D13" s="86"/>
      <c r="E13" s="5"/>
    </row>
    <row r="14" spans="1:6">
      <c r="A14" s="398">
        <v>5</v>
      </c>
      <c r="B14" s="363" t="s">
        <v>734</v>
      </c>
      <c r="C14" s="423">
        <v>0</v>
      </c>
      <c r="D14" s="86"/>
      <c r="E14" s="5"/>
    </row>
    <row r="15" spans="1:6">
      <c r="A15" s="398">
        <v>5.0999999999999996</v>
      </c>
      <c r="B15" s="364" t="s">
        <v>735</v>
      </c>
      <c r="C15" s="423">
        <v>0</v>
      </c>
      <c r="D15" s="86"/>
      <c r="E15" s="4"/>
    </row>
    <row r="16" spans="1:6">
      <c r="A16" s="398">
        <v>5.2</v>
      </c>
      <c r="B16" s="364" t="s">
        <v>569</v>
      </c>
      <c r="C16" s="423">
        <v>0</v>
      </c>
      <c r="D16" s="85"/>
      <c r="E16" s="4"/>
    </row>
    <row r="17" spans="1:5">
      <c r="A17" s="398">
        <v>5.3</v>
      </c>
      <c r="B17" s="364" t="s">
        <v>736</v>
      </c>
      <c r="C17" s="423">
        <v>0</v>
      </c>
      <c r="D17" s="85"/>
      <c r="E17" s="4"/>
    </row>
    <row r="18" spans="1:5">
      <c r="A18" s="398">
        <v>6</v>
      </c>
      <c r="B18" s="362" t="s">
        <v>737</v>
      </c>
      <c r="C18" s="423">
        <v>1360505340.7393568</v>
      </c>
      <c r="D18" s="85"/>
      <c r="E18" s="4"/>
    </row>
    <row r="19" spans="1:5">
      <c r="A19" s="398">
        <v>6.1</v>
      </c>
      <c r="B19" s="364" t="s">
        <v>569</v>
      </c>
      <c r="C19" s="423">
        <v>190860932.72281525</v>
      </c>
      <c r="D19" s="85"/>
      <c r="E19" s="4"/>
    </row>
    <row r="20" spans="1:5">
      <c r="A20" s="398">
        <v>6.2</v>
      </c>
      <c r="B20" s="364" t="s">
        <v>736</v>
      </c>
      <c r="C20" s="423">
        <v>1169644408.0165415</v>
      </c>
      <c r="D20" s="85"/>
      <c r="E20" s="4"/>
    </row>
    <row r="21" spans="1:5">
      <c r="A21" s="398">
        <v>7</v>
      </c>
      <c r="B21" s="365" t="s">
        <v>738</v>
      </c>
      <c r="C21" s="423">
        <v>2538</v>
      </c>
      <c r="D21" s="85"/>
      <c r="E21" s="4"/>
    </row>
    <row r="22" spans="1:5">
      <c r="A22" s="398">
        <v>8</v>
      </c>
      <c r="B22" s="366" t="s">
        <v>739</v>
      </c>
      <c r="C22" s="423">
        <v>0</v>
      </c>
      <c r="D22" s="85"/>
      <c r="E22" s="4"/>
    </row>
    <row r="23" spans="1:5">
      <c r="A23" s="398">
        <v>9</v>
      </c>
      <c r="B23" s="363" t="s">
        <v>740</v>
      </c>
      <c r="C23" s="423">
        <v>24580620</v>
      </c>
      <c r="D23" s="422"/>
      <c r="E23" s="4"/>
    </row>
    <row r="24" spans="1:5">
      <c r="A24" s="398">
        <v>9.1</v>
      </c>
      <c r="B24" s="367" t="s">
        <v>741</v>
      </c>
      <c r="C24" s="423">
        <v>24580620</v>
      </c>
      <c r="D24" s="87"/>
      <c r="E24" s="4"/>
    </row>
    <row r="25" spans="1:5">
      <c r="A25" s="398">
        <v>9.1999999999999993</v>
      </c>
      <c r="B25" s="367" t="s">
        <v>742</v>
      </c>
      <c r="C25" s="423">
        <v>0</v>
      </c>
      <c r="D25" s="421"/>
      <c r="E25" s="3"/>
    </row>
    <row r="26" spans="1:5">
      <c r="A26" s="398">
        <v>10</v>
      </c>
      <c r="B26" s="363" t="s">
        <v>36</v>
      </c>
      <c r="C26" s="423">
        <v>24624894</v>
      </c>
      <c r="D26" s="555" t="s">
        <v>935</v>
      </c>
      <c r="E26" s="4"/>
    </row>
    <row r="27" spans="1:5">
      <c r="A27" s="398">
        <v>10.1</v>
      </c>
      <c r="B27" s="367" t="s">
        <v>743</v>
      </c>
      <c r="C27" s="423">
        <v>20374000</v>
      </c>
      <c r="D27" s="85"/>
      <c r="E27" s="4"/>
    </row>
    <row r="28" spans="1:5">
      <c r="A28" s="398">
        <v>10.199999999999999</v>
      </c>
      <c r="B28" s="367" t="s">
        <v>744</v>
      </c>
      <c r="C28" s="423">
        <v>4250894</v>
      </c>
      <c r="D28" s="85"/>
      <c r="E28" s="4"/>
    </row>
    <row r="29" spans="1:5">
      <c r="A29" s="398">
        <v>11</v>
      </c>
      <c r="B29" s="363" t="s">
        <v>745</v>
      </c>
      <c r="C29" s="423">
        <v>0</v>
      </c>
      <c r="D29" s="85"/>
      <c r="E29" s="4"/>
    </row>
    <row r="30" spans="1:5">
      <c r="A30" s="398">
        <v>11.1</v>
      </c>
      <c r="B30" s="367" t="s">
        <v>746</v>
      </c>
      <c r="C30" s="423">
        <v>0</v>
      </c>
      <c r="D30" s="85"/>
      <c r="E30" s="4"/>
    </row>
    <row r="31" spans="1:5">
      <c r="A31" s="398">
        <v>11.2</v>
      </c>
      <c r="B31" s="367" t="s">
        <v>747</v>
      </c>
      <c r="C31" s="423">
        <v>0</v>
      </c>
      <c r="D31" s="85"/>
      <c r="E31" s="4"/>
    </row>
    <row r="32" spans="1:5">
      <c r="A32" s="398">
        <v>13</v>
      </c>
      <c r="B32" s="363" t="s">
        <v>99</v>
      </c>
      <c r="C32" s="423">
        <v>31106419.366566196</v>
      </c>
      <c r="D32" s="85"/>
      <c r="E32" s="4"/>
    </row>
    <row r="33" spans="1:5">
      <c r="A33" s="398">
        <v>13.1</v>
      </c>
      <c r="B33" s="368" t="s">
        <v>748</v>
      </c>
      <c r="C33" s="423">
        <v>22400169</v>
      </c>
      <c r="D33" s="85"/>
      <c r="E33" s="4"/>
    </row>
    <row r="34" spans="1:5">
      <c r="A34" s="398">
        <v>13.2</v>
      </c>
      <c r="B34" s="368" t="s">
        <v>749</v>
      </c>
      <c r="C34" s="423">
        <v>0</v>
      </c>
      <c r="D34" s="87"/>
      <c r="E34" s="4"/>
    </row>
    <row r="35" spans="1:5">
      <c r="A35" s="398">
        <v>14</v>
      </c>
      <c r="B35" s="369" t="s">
        <v>750</v>
      </c>
      <c r="C35" s="423">
        <v>1631261983.995923</v>
      </c>
      <c r="D35" s="87"/>
      <c r="E35" s="4"/>
    </row>
    <row r="36" spans="1:5">
      <c r="A36" s="398"/>
      <c r="B36" s="370" t="s">
        <v>104</v>
      </c>
      <c r="C36" s="423">
        <v>0</v>
      </c>
      <c r="D36" s="88"/>
      <c r="E36" s="4"/>
    </row>
    <row r="37" spans="1:5">
      <c r="A37" s="398">
        <v>15</v>
      </c>
      <c r="B37" s="371" t="s">
        <v>751</v>
      </c>
      <c r="C37" s="423">
        <v>0</v>
      </c>
      <c r="D37" s="421"/>
      <c r="E37" s="3"/>
    </row>
    <row r="38" spans="1:5">
      <c r="A38" s="398">
        <v>15.1</v>
      </c>
      <c r="B38" s="373" t="s">
        <v>731</v>
      </c>
      <c r="C38" s="423">
        <v>0</v>
      </c>
      <c r="D38" s="85"/>
      <c r="E38" s="4"/>
    </row>
    <row r="39" spans="1:5" ht="20.399999999999999">
      <c r="A39" s="398">
        <v>16</v>
      </c>
      <c r="B39" s="365" t="s">
        <v>752</v>
      </c>
      <c r="C39" s="423">
        <v>0</v>
      </c>
      <c r="D39" s="85"/>
      <c r="E39" s="4"/>
    </row>
    <row r="40" spans="1:5">
      <c r="A40" s="398">
        <v>17</v>
      </c>
      <c r="B40" s="365" t="s">
        <v>753</v>
      </c>
      <c r="C40" s="423">
        <v>1325203143.5200286</v>
      </c>
      <c r="D40" s="85"/>
      <c r="E40" s="4"/>
    </row>
    <row r="41" spans="1:5">
      <c r="A41" s="398">
        <v>17.100000000000001</v>
      </c>
      <c r="B41" s="374" t="s">
        <v>754</v>
      </c>
      <c r="C41" s="423">
        <v>990804198.17002869</v>
      </c>
      <c r="D41" s="85"/>
      <c r="E41" s="4"/>
    </row>
    <row r="42" spans="1:5">
      <c r="A42" s="413">
        <v>17.2</v>
      </c>
      <c r="B42" s="414" t="s">
        <v>100</v>
      </c>
      <c r="C42" s="423">
        <v>297460960.75</v>
      </c>
      <c r="D42" s="87"/>
      <c r="E42" s="4"/>
    </row>
    <row r="43" spans="1:5">
      <c r="A43" s="398">
        <v>17.3</v>
      </c>
      <c r="B43" s="415" t="s">
        <v>755</v>
      </c>
      <c r="C43" s="423">
        <v>18150629.780000001</v>
      </c>
      <c r="D43" s="416"/>
      <c r="E43" s="4"/>
    </row>
    <row r="44" spans="1:5">
      <c r="A44" s="398">
        <v>17.399999999999999</v>
      </c>
      <c r="B44" s="415" t="s">
        <v>756</v>
      </c>
      <c r="C44" s="423">
        <v>18787354.82</v>
      </c>
      <c r="D44" s="416"/>
      <c r="E44" s="4"/>
    </row>
    <row r="45" spans="1:5">
      <c r="A45" s="398">
        <v>18</v>
      </c>
      <c r="B45" s="382" t="s">
        <v>757</v>
      </c>
      <c r="C45" s="423">
        <v>2360317.9792539333</v>
      </c>
      <c r="D45" s="416"/>
      <c r="E45" s="3"/>
    </row>
    <row r="46" spans="1:5">
      <c r="A46" s="398">
        <v>19</v>
      </c>
      <c r="B46" s="382" t="s">
        <v>758</v>
      </c>
      <c r="C46" s="423">
        <v>3645228</v>
      </c>
      <c r="D46" s="417"/>
    </row>
    <row r="47" spans="1:5">
      <c r="A47" s="398">
        <v>19.100000000000001</v>
      </c>
      <c r="B47" s="418" t="s">
        <v>759</v>
      </c>
      <c r="C47" s="423">
        <v>1932965</v>
      </c>
      <c r="D47" s="417"/>
    </row>
    <row r="48" spans="1:5">
      <c r="A48" s="398">
        <v>19.2</v>
      </c>
      <c r="B48" s="418" t="s">
        <v>760</v>
      </c>
      <c r="C48" s="423">
        <v>1712263</v>
      </c>
      <c r="D48" s="417"/>
    </row>
    <row r="49" spans="1:4">
      <c r="A49" s="398">
        <v>20</v>
      </c>
      <c r="B49" s="378" t="s">
        <v>101</v>
      </c>
      <c r="C49" s="423">
        <v>62339008.120000005</v>
      </c>
      <c r="D49" s="555" t="s">
        <v>960</v>
      </c>
    </row>
    <row r="50" spans="1:4">
      <c r="A50" s="398">
        <v>21</v>
      </c>
      <c r="B50" s="379" t="s">
        <v>89</v>
      </c>
      <c r="C50" s="423">
        <v>238567.83999999962</v>
      </c>
      <c r="D50" s="417"/>
    </row>
    <row r="51" spans="1:4">
      <c r="A51" s="398">
        <v>21.1</v>
      </c>
      <c r="B51" s="375" t="s">
        <v>761</v>
      </c>
      <c r="C51" s="423">
        <v>0</v>
      </c>
      <c r="D51" s="417"/>
    </row>
    <row r="52" spans="1:4">
      <c r="A52" s="398">
        <v>22</v>
      </c>
      <c r="B52" s="378" t="s">
        <v>762</v>
      </c>
      <c r="C52" s="423">
        <v>1393786265.4592824</v>
      </c>
      <c r="D52" s="417"/>
    </row>
    <row r="53" spans="1:4">
      <c r="A53" s="398"/>
      <c r="B53" s="380" t="s">
        <v>763</v>
      </c>
      <c r="C53" s="423">
        <v>0</v>
      </c>
      <c r="D53" s="417"/>
    </row>
    <row r="54" spans="1:4">
      <c r="A54" s="398">
        <v>23</v>
      </c>
      <c r="B54" s="378" t="s">
        <v>105</v>
      </c>
      <c r="C54" s="423">
        <v>121372000</v>
      </c>
      <c r="D54" s="555" t="s">
        <v>961</v>
      </c>
    </row>
    <row r="55" spans="1:4">
      <c r="A55" s="398">
        <v>24</v>
      </c>
      <c r="B55" s="378" t="s">
        <v>764</v>
      </c>
      <c r="C55" s="423">
        <v>0</v>
      </c>
      <c r="D55" s="417"/>
    </row>
    <row r="56" spans="1:4">
      <c r="A56" s="398">
        <v>25</v>
      </c>
      <c r="B56" s="378" t="s">
        <v>102</v>
      </c>
      <c r="C56" s="423">
        <v>0</v>
      </c>
      <c r="D56" s="417"/>
    </row>
    <row r="57" spans="1:4">
      <c r="A57" s="398">
        <v>26</v>
      </c>
      <c r="B57" s="382" t="s">
        <v>765</v>
      </c>
      <c r="C57" s="423">
        <v>0</v>
      </c>
      <c r="D57" s="417"/>
    </row>
    <row r="58" spans="1:4">
      <c r="A58" s="398">
        <v>27</v>
      </c>
      <c r="B58" s="382" t="s">
        <v>766</v>
      </c>
      <c r="C58" s="423">
        <v>0</v>
      </c>
      <c r="D58" s="417"/>
    </row>
    <row r="59" spans="1:4">
      <c r="A59" s="398">
        <v>27.1</v>
      </c>
      <c r="B59" s="418" t="s">
        <v>767</v>
      </c>
      <c r="C59" s="423">
        <v>0</v>
      </c>
      <c r="D59" s="417"/>
    </row>
    <row r="60" spans="1:4">
      <c r="A60" s="398">
        <v>27.2</v>
      </c>
      <c r="B60" s="415" t="s">
        <v>768</v>
      </c>
      <c r="C60" s="423">
        <v>0</v>
      </c>
      <c r="D60" s="417"/>
    </row>
    <row r="61" spans="1:4">
      <c r="A61" s="398">
        <v>28</v>
      </c>
      <c r="B61" s="379" t="s">
        <v>769</v>
      </c>
      <c r="C61" s="423">
        <v>0</v>
      </c>
      <c r="D61" s="417"/>
    </row>
    <row r="62" spans="1:4">
      <c r="A62" s="398">
        <v>29</v>
      </c>
      <c r="B62" s="382" t="s">
        <v>770</v>
      </c>
      <c r="C62" s="423">
        <v>0</v>
      </c>
      <c r="D62" s="417"/>
    </row>
    <row r="63" spans="1:4">
      <c r="A63" s="398">
        <v>29.1</v>
      </c>
      <c r="B63" s="419" t="s">
        <v>771</v>
      </c>
      <c r="C63" s="423">
        <v>0</v>
      </c>
      <c r="D63" s="417"/>
    </row>
    <row r="64" spans="1:4" ht="24" customHeight="1">
      <c r="A64" s="398">
        <v>29.2</v>
      </c>
      <c r="B64" s="418" t="s">
        <v>772</v>
      </c>
      <c r="C64" s="423">
        <v>0</v>
      </c>
      <c r="D64" s="417"/>
    </row>
    <row r="65" spans="1:4" ht="21.9" customHeight="1">
      <c r="A65" s="398">
        <v>29.3</v>
      </c>
      <c r="B65" s="420" t="s">
        <v>773</v>
      </c>
      <c r="C65" s="423">
        <v>0</v>
      </c>
      <c r="D65" s="417"/>
    </row>
    <row r="66" spans="1:4">
      <c r="A66" s="398">
        <v>30</v>
      </c>
      <c r="B66" s="382" t="s">
        <v>103</v>
      </c>
      <c r="C66" s="423">
        <v>116103720</v>
      </c>
      <c r="D66" s="555" t="s">
        <v>962</v>
      </c>
    </row>
    <row r="67" spans="1:4">
      <c r="A67" s="398">
        <v>31</v>
      </c>
      <c r="B67" s="381" t="s">
        <v>774</v>
      </c>
      <c r="C67" s="423">
        <v>237475720</v>
      </c>
      <c r="D67" s="417"/>
    </row>
    <row r="68" spans="1:4">
      <c r="A68" s="398">
        <v>32</v>
      </c>
      <c r="B68" s="382" t="s">
        <v>775</v>
      </c>
      <c r="C68" s="423">
        <v>1631261985.4592824</v>
      </c>
      <c r="D68" s="41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2" tint="-9.9978637043366805E-2"/>
  </sheetPr>
  <dimension ref="A1:S22"/>
  <sheetViews>
    <sheetView zoomScale="90" zoomScaleNormal="90" workbookViewId="0">
      <pane xSplit="2" ySplit="7" topLeftCell="C8" activePane="bottomRight" state="frozen"/>
      <selection activeCell="B23" sqref="B23:C23"/>
      <selection pane="topRight" activeCell="B23" sqref="B23:C23"/>
      <selection pane="bottomLeft" activeCell="B23" sqref="B23:C23"/>
      <selection pane="bottomRight" activeCell="C8" sqref="C8"/>
    </sheetView>
  </sheetViews>
  <sheetFormatPr defaultColWidth="9.109375" defaultRowHeight="13.8"/>
  <cols>
    <col min="1" max="1" width="10.5546875" style="1" bestFit="1" customWidth="1"/>
    <col min="2" max="2" width="97" style="1" bestFit="1" customWidth="1"/>
    <col min="3" max="3" width="11.33203125" style="1" bestFit="1" customWidth="1"/>
    <col min="4" max="4" width="13.33203125" style="1" bestFit="1" customWidth="1"/>
    <col min="5" max="5" width="9.44140625" style="1" bestFit="1" customWidth="1"/>
    <col min="6" max="6" width="13.33203125" style="1" bestFit="1" customWidth="1"/>
    <col min="7" max="7" width="11.33203125" style="1" bestFit="1" customWidth="1"/>
    <col min="8" max="8" width="13.33203125" style="1" bestFit="1" customWidth="1"/>
    <col min="9" max="9" width="9.44140625" style="1" bestFit="1" customWidth="1"/>
    <col min="10" max="10" width="13.33203125" style="1" bestFit="1" customWidth="1"/>
    <col min="11" max="11" width="11.33203125" style="1" bestFit="1" customWidth="1"/>
    <col min="12" max="12" width="13.33203125" style="1" bestFit="1" customWidth="1"/>
    <col min="13" max="13" width="11.33203125" style="1" bestFit="1" customWidth="1"/>
    <col min="14" max="14" width="13.33203125" style="1" bestFit="1" customWidth="1"/>
    <col min="15" max="15" width="9.44140625" style="1" bestFit="1" customWidth="1"/>
    <col min="16" max="16" width="13.33203125" style="1" bestFit="1" customWidth="1"/>
    <col min="17" max="17" width="9.44140625" style="1" bestFit="1" customWidth="1"/>
    <col min="18" max="18" width="13.33203125" style="1" bestFit="1" customWidth="1"/>
    <col min="19" max="19" width="31.5546875" style="1" bestFit="1" customWidth="1"/>
    <col min="20" max="16384" width="9.109375" style="8"/>
  </cols>
  <sheetData>
    <row r="1" spans="1:19">
      <c r="A1" s="1" t="s">
        <v>108</v>
      </c>
      <c r="B1" s="1" t="str">
        <f>Info!C2</f>
        <v>ს.ს ტერა ბანკი</v>
      </c>
    </row>
    <row r="2" spans="1:19">
      <c r="A2" s="1" t="s">
        <v>109</v>
      </c>
      <c r="B2" s="297">
        <f>'1. key ratios'!B2</f>
        <v>45107</v>
      </c>
    </row>
    <row r="4" spans="1:19" ht="28.2" thickBot="1">
      <c r="A4" s="30" t="s">
        <v>259</v>
      </c>
      <c r="B4" s="173" t="s">
        <v>294</v>
      </c>
    </row>
    <row r="5" spans="1:19">
      <c r="A5" s="74"/>
      <c r="B5" s="76"/>
      <c r="C5" s="68" t="s">
        <v>0</v>
      </c>
      <c r="D5" s="68" t="s">
        <v>1</v>
      </c>
      <c r="E5" s="68" t="s">
        <v>2</v>
      </c>
      <c r="F5" s="68" t="s">
        <v>3</v>
      </c>
      <c r="G5" s="68" t="s">
        <v>4</v>
      </c>
      <c r="H5" s="68" t="s">
        <v>5</v>
      </c>
      <c r="I5" s="68" t="s">
        <v>145</v>
      </c>
      <c r="J5" s="68" t="s">
        <v>146</v>
      </c>
      <c r="K5" s="68" t="s">
        <v>147</v>
      </c>
      <c r="L5" s="68" t="s">
        <v>148</v>
      </c>
      <c r="M5" s="68" t="s">
        <v>149</v>
      </c>
      <c r="N5" s="68" t="s">
        <v>150</v>
      </c>
      <c r="O5" s="68" t="s">
        <v>281</v>
      </c>
      <c r="P5" s="68" t="s">
        <v>282</v>
      </c>
      <c r="Q5" s="68" t="s">
        <v>283</v>
      </c>
      <c r="R5" s="169" t="s">
        <v>284</v>
      </c>
      <c r="S5" s="69" t="s">
        <v>285</v>
      </c>
    </row>
    <row r="6" spans="1:19" ht="46.5" customHeight="1">
      <c r="A6" s="92"/>
      <c r="B6" s="632" t="s">
        <v>286</v>
      </c>
      <c r="C6" s="630">
        <v>0</v>
      </c>
      <c r="D6" s="631"/>
      <c r="E6" s="630">
        <v>0.2</v>
      </c>
      <c r="F6" s="631"/>
      <c r="G6" s="630">
        <v>0.35</v>
      </c>
      <c r="H6" s="631"/>
      <c r="I6" s="630">
        <v>0.5</v>
      </c>
      <c r="J6" s="631"/>
      <c r="K6" s="630">
        <v>0.75</v>
      </c>
      <c r="L6" s="631"/>
      <c r="M6" s="630">
        <v>1</v>
      </c>
      <c r="N6" s="631"/>
      <c r="O6" s="630">
        <v>1.5</v>
      </c>
      <c r="P6" s="631"/>
      <c r="Q6" s="630">
        <v>2.5</v>
      </c>
      <c r="R6" s="631"/>
      <c r="S6" s="628" t="s">
        <v>156</v>
      </c>
    </row>
    <row r="7" spans="1:19">
      <c r="A7" s="92"/>
      <c r="B7" s="633"/>
      <c r="C7" s="172" t="s">
        <v>279</v>
      </c>
      <c r="D7" s="172" t="s">
        <v>280</v>
      </c>
      <c r="E7" s="172" t="s">
        <v>279</v>
      </c>
      <c r="F7" s="172" t="s">
        <v>280</v>
      </c>
      <c r="G7" s="172" t="s">
        <v>279</v>
      </c>
      <c r="H7" s="172" t="s">
        <v>280</v>
      </c>
      <c r="I7" s="172" t="s">
        <v>279</v>
      </c>
      <c r="J7" s="172" t="s">
        <v>280</v>
      </c>
      <c r="K7" s="172" t="s">
        <v>279</v>
      </c>
      <c r="L7" s="172" t="s">
        <v>280</v>
      </c>
      <c r="M7" s="172" t="s">
        <v>279</v>
      </c>
      <c r="N7" s="172" t="s">
        <v>280</v>
      </c>
      <c r="O7" s="172" t="s">
        <v>279</v>
      </c>
      <c r="P7" s="172" t="s">
        <v>280</v>
      </c>
      <c r="Q7" s="172" t="s">
        <v>279</v>
      </c>
      <c r="R7" s="172" t="s">
        <v>280</v>
      </c>
      <c r="S7" s="629"/>
    </row>
    <row r="8" spans="1:19">
      <c r="A8" s="72">
        <v>1</v>
      </c>
      <c r="B8" s="110" t="s">
        <v>134</v>
      </c>
      <c r="C8" s="163">
        <v>185546578.50281525</v>
      </c>
      <c r="D8" s="163">
        <v>0</v>
      </c>
      <c r="E8" s="163">
        <v>0</v>
      </c>
      <c r="F8" s="163">
        <v>0</v>
      </c>
      <c r="G8" s="163">
        <v>0</v>
      </c>
      <c r="H8" s="163">
        <v>0</v>
      </c>
      <c r="I8" s="163">
        <v>0</v>
      </c>
      <c r="J8" s="163">
        <v>0</v>
      </c>
      <c r="K8" s="163">
        <v>0</v>
      </c>
      <c r="L8" s="163">
        <v>0</v>
      </c>
      <c r="M8" s="163">
        <v>103833590.59</v>
      </c>
      <c r="N8" s="163">
        <v>0</v>
      </c>
      <c r="O8" s="163">
        <v>0</v>
      </c>
      <c r="P8" s="163">
        <v>0</v>
      </c>
      <c r="Q8" s="163">
        <v>0</v>
      </c>
      <c r="R8" s="163">
        <v>0</v>
      </c>
      <c r="S8" s="163">
        <v>103833590.59</v>
      </c>
    </row>
    <row r="9" spans="1:19">
      <c r="A9" s="72">
        <v>2</v>
      </c>
      <c r="B9" s="110" t="s">
        <v>135</v>
      </c>
      <c r="C9" s="163">
        <v>0</v>
      </c>
      <c r="D9" s="163">
        <v>0</v>
      </c>
      <c r="E9" s="163">
        <v>0</v>
      </c>
      <c r="F9" s="163">
        <v>0</v>
      </c>
      <c r="G9" s="163">
        <v>0</v>
      </c>
      <c r="H9" s="163">
        <v>0</v>
      </c>
      <c r="I9" s="163">
        <v>0</v>
      </c>
      <c r="J9" s="163">
        <v>0</v>
      </c>
      <c r="K9" s="163">
        <v>0</v>
      </c>
      <c r="L9" s="163">
        <v>0</v>
      </c>
      <c r="M9" s="163">
        <v>0</v>
      </c>
      <c r="N9" s="163">
        <v>0</v>
      </c>
      <c r="O9" s="163">
        <v>0</v>
      </c>
      <c r="P9" s="163">
        <v>0</v>
      </c>
      <c r="Q9" s="163">
        <v>0</v>
      </c>
      <c r="R9" s="163">
        <v>0</v>
      </c>
      <c r="S9" s="163">
        <v>0</v>
      </c>
    </row>
    <row r="10" spans="1:19">
      <c r="A10" s="72">
        <v>3</v>
      </c>
      <c r="B10" s="110" t="s">
        <v>136</v>
      </c>
      <c r="C10" s="163">
        <v>0</v>
      </c>
      <c r="D10" s="163">
        <v>0</v>
      </c>
      <c r="E10" s="163">
        <v>0</v>
      </c>
      <c r="F10" s="163">
        <v>0</v>
      </c>
      <c r="G10" s="163">
        <v>0</v>
      </c>
      <c r="H10" s="163">
        <v>0</v>
      </c>
      <c r="I10" s="163">
        <v>0</v>
      </c>
      <c r="J10" s="163">
        <v>0</v>
      </c>
      <c r="K10" s="163">
        <v>0</v>
      </c>
      <c r="L10" s="163">
        <v>0</v>
      </c>
      <c r="M10" s="163">
        <v>0</v>
      </c>
      <c r="N10" s="163">
        <v>0</v>
      </c>
      <c r="O10" s="163">
        <v>0</v>
      </c>
      <c r="P10" s="163">
        <v>0</v>
      </c>
      <c r="Q10" s="163">
        <v>0</v>
      </c>
      <c r="R10" s="163">
        <v>0</v>
      </c>
      <c r="S10" s="163">
        <v>0</v>
      </c>
    </row>
    <row r="11" spans="1:19">
      <c r="A11" s="72">
        <v>4</v>
      </c>
      <c r="B11" s="110" t="s">
        <v>137</v>
      </c>
      <c r="C11" s="163">
        <v>0</v>
      </c>
      <c r="D11" s="163">
        <v>0</v>
      </c>
      <c r="E11" s="163">
        <v>0</v>
      </c>
      <c r="F11" s="163">
        <v>0</v>
      </c>
      <c r="G11" s="163">
        <v>0</v>
      </c>
      <c r="H11" s="163">
        <v>0</v>
      </c>
      <c r="I11" s="163">
        <v>0</v>
      </c>
      <c r="J11" s="163">
        <v>0</v>
      </c>
      <c r="K11" s="163">
        <v>0</v>
      </c>
      <c r="L11" s="163">
        <v>0</v>
      </c>
      <c r="M11" s="163">
        <v>0</v>
      </c>
      <c r="N11" s="163">
        <v>0</v>
      </c>
      <c r="O11" s="163">
        <v>0</v>
      </c>
      <c r="P11" s="163">
        <v>0</v>
      </c>
      <c r="Q11" s="163">
        <v>0</v>
      </c>
      <c r="R11" s="163">
        <v>0</v>
      </c>
      <c r="S11" s="163">
        <v>0</v>
      </c>
    </row>
    <row r="12" spans="1:19">
      <c r="A12" s="72">
        <v>5</v>
      </c>
      <c r="B12" s="110" t="s">
        <v>949</v>
      </c>
      <c r="C12" s="163">
        <v>0</v>
      </c>
      <c r="D12" s="163">
        <v>0</v>
      </c>
      <c r="E12" s="163">
        <v>0</v>
      </c>
      <c r="F12" s="163">
        <v>0</v>
      </c>
      <c r="G12" s="163">
        <v>0</v>
      </c>
      <c r="H12" s="163">
        <v>0</v>
      </c>
      <c r="I12" s="163">
        <v>0</v>
      </c>
      <c r="J12" s="163">
        <v>0</v>
      </c>
      <c r="K12" s="163">
        <v>0</v>
      </c>
      <c r="L12" s="163">
        <v>0</v>
      </c>
      <c r="M12" s="163">
        <v>0</v>
      </c>
      <c r="N12" s="163">
        <v>0</v>
      </c>
      <c r="O12" s="163">
        <v>0</v>
      </c>
      <c r="P12" s="163">
        <v>0</v>
      </c>
      <c r="Q12" s="163">
        <v>0</v>
      </c>
      <c r="R12" s="163">
        <v>0</v>
      </c>
      <c r="S12" s="163">
        <v>0</v>
      </c>
    </row>
    <row r="13" spans="1:19">
      <c r="A13" s="72">
        <v>6</v>
      </c>
      <c r="B13" s="110" t="s">
        <v>138</v>
      </c>
      <c r="C13" s="163">
        <v>0</v>
      </c>
      <c r="D13" s="163">
        <v>0</v>
      </c>
      <c r="E13" s="163">
        <v>8343640.3900000006</v>
      </c>
      <c r="F13" s="163">
        <v>0</v>
      </c>
      <c r="G13" s="163">
        <v>0</v>
      </c>
      <c r="H13" s="163">
        <v>0</v>
      </c>
      <c r="I13" s="163">
        <v>10351142.940000001</v>
      </c>
      <c r="J13" s="163">
        <v>0</v>
      </c>
      <c r="K13" s="163">
        <v>0</v>
      </c>
      <c r="L13" s="163">
        <v>0</v>
      </c>
      <c r="M13" s="163">
        <v>2313151.71</v>
      </c>
      <c r="N13" s="163">
        <v>0</v>
      </c>
      <c r="O13" s="163">
        <v>0</v>
      </c>
      <c r="P13" s="163">
        <v>0</v>
      </c>
      <c r="Q13" s="163">
        <v>0</v>
      </c>
      <c r="R13" s="163">
        <v>0</v>
      </c>
      <c r="S13" s="163">
        <v>9157451.2580000013</v>
      </c>
    </row>
    <row r="14" spans="1:19">
      <c r="A14" s="72">
        <v>7</v>
      </c>
      <c r="B14" s="110" t="s">
        <v>71</v>
      </c>
      <c r="C14" s="163">
        <v>0</v>
      </c>
      <c r="D14" s="163">
        <v>0</v>
      </c>
      <c r="E14" s="163">
        <v>0</v>
      </c>
      <c r="F14" s="163">
        <v>0</v>
      </c>
      <c r="G14" s="163">
        <v>0</v>
      </c>
      <c r="H14" s="163">
        <v>0</v>
      </c>
      <c r="I14" s="163">
        <v>0</v>
      </c>
      <c r="J14" s="163">
        <v>0</v>
      </c>
      <c r="K14" s="163">
        <v>0</v>
      </c>
      <c r="L14" s="163">
        <v>0</v>
      </c>
      <c r="M14" s="163">
        <v>522400835.92860407</v>
      </c>
      <c r="N14" s="163">
        <v>29568111.89622895</v>
      </c>
      <c r="O14" s="163">
        <v>0</v>
      </c>
      <c r="P14" s="163">
        <v>0</v>
      </c>
      <c r="Q14" s="163">
        <v>0</v>
      </c>
      <c r="R14" s="163">
        <v>0</v>
      </c>
      <c r="S14" s="163">
        <v>551968947.82483304</v>
      </c>
    </row>
    <row r="15" spans="1:19">
      <c r="A15" s="72">
        <v>8</v>
      </c>
      <c r="B15" s="110" t="s">
        <v>72</v>
      </c>
      <c r="C15" s="163">
        <v>0</v>
      </c>
      <c r="D15" s="163">
        <v>0</v>
      </c>
      <c r="E15" s="163">
        <v>0</v>
      </c>
      <c r="F15" s="163">
        <v>0</v>
      </c>
      <c r="G15" s="163">
        <v>0</v>
      </c>
      <c r="H15" s="163">
        <v>0</v>
      </c>
      <c r="I15" s="163">
        <v>0</v>
      </c>
      <c r="J15" s="163">
        <v>0</v>
      </c>
      <c r="K15" s="163">
        <v>557444286.48538554</v>
      </c>
      <c r="L15" s="163">
        <v>12184607.086676545</v>
      </c>
      <c r="M15" s="163">
        <v>0</v>
      </c>
      <c r="N15" s="163">
        <v>0</v>
      </c>
      <c r="O15" s="163">
        <v>0</v>
      </c>
      <c r="P15" s="163">
        <v>0</v>
      </c>
      <c r="Q15" s="163">
        <v>0</v>
      </c>
      <c r="R15" s="163">
        <v>0</v>
      </c>
      <c r="S15" s="163">
        <v>427221670.17904663</v>
      </c>
    </row>
    <row r="16" spans="1:19">
      <c r="A16" s="72">
        <v>9</v>
      </c>
      <c r="B16" s="110" t="s">
        <v>950</v>
      </c>
      <c r="C16" s="163">
        <v>0</v>
      </c>
      <c r="D16" s="163">
        <v>0</v>
      </c>
      <c r="E16" s="163">
        <v>0</v>
      </c>
      <c r="F16" s="163">
        <v>0</v>
      </c>
      <c r="G16" s="163">
        <v>109370468.04872996</v>
      </c>
      <c r="H16" s="163">
        <v>670875.30879999988</v>
      </c>
      <c r="I16" s="163">
        <v>0</v>
      </c>
      <c r="J16" s="163">
        <v>0</v>
      </c>
      <c r="K16" s="163">
        <v>0</v>
      </c>
      <c r="L16" s="163">
        <v>0</v>
      </c>
      <c r="M16" s="163">
        <v>0</v>
      </c>
      <c r="N16" s="163">
        <v>0</v>
      </c>
      <c r="O16" s="163">
        <v>0</v>
      </c>
      <c r="P16" s="163">
        <v>0</v>
      </c>
      <c r="Q16" s="163">
        <v>0</v>
      </c>
      <c r="R16" s="163">
        <v>0</v>
      </c>
      <c r="S16" s="163">
        <v>38514470.175135478</v>
      </c>
    </row>
    <row r="17" spans="1:19">
      <c r="A17" s="72">
        <v>10</v>
      </c>
      <c r="B17" s="110" t="s">
        <v>67</v>
      </c>
      <c r="C17" s="163">
        <v>0</v>
      </c>
      <c r="D17" s="163">
        <v>0</v>
      </c>
      <c r="E17" s="163">
        <v>0</v>
      </c>
      <c r="F17" s="163">
        <v>0</v>
      </c>
      <c r="G17" s="163">
        <v>0</v>
      </c>
      <c r="H17" s="163">
        <v>0</v>
      </c>
      <c r="I17" s="163">
        <v>981490.46470599982</v>
      </c>
      <c r="J17" s="163">
        <v>0</v>
      </c>
      <c r="K17" s="163">
        <v>0</v>
      </c>
      <c r="L17" s="163">
        <v>0</v>
      </c>
      <c r="M17" s="163">
        <v>10317011.135006992</v>
      </c>
      <c r="N17" s="163">
        <v>0</v>
      </c>
      <c r="O17" s="163">
        <v>270915.031204</v>
      </c>
      <c r="P17" s="163">
        <v>0</v>
      </c>
      <c r="Q17" s="163">
        <v>0</v>
      </c>
      <c r="R17" s="163">
        <v>0</v>
      </c>
      <c r="S17" s="163">
        <v>11214128.914165992</v>
      </c>
    </row>
    <row r="18" spans="1:19">
      <c r="A18" s="72">
        <v>11</v>
      </c>
      <c r="B18" s="110" t="s">
        <v>68</v>
      </c>
      <c r="C18" s="163">
        <v>0</v>
      </c>
      <c r="D18" s="163">
        <v>0</v>
      </c>
      <c r="E18" s="163">
        <v>0</v>
      </c>
      <c r="F18" s="163">
        <v>0</v>
      </c>
      <c r="G18" s="163">
        <v>0</v>
      </c>
      <c r="H18" s="163">
        <v>0</v>
      </c>
      <c r="I18" s="163">
        <v>0</v>
      </c>
      <c r="J18" s="163">
        <v>0</v>
      </c>
      <c r="K18" s="163">
        <v>0</v>
      </c>
      <c r="L18" s="163">
        <v>0</v>
      </c>
      <c r="M18" s="163">
        <v>0</v>
      </c>
      <c r="N18" s="163">
        <v>0</v>
      </c>
      <c r="O18" s="163">
        <v>0</v>
      </c>
      <c r="P18" s="163">
        <v>0</v>
      </c>
      <c r="Q18" s="163">
        <v>0</v>
      </c>
      <c r="R18" s="163">
        <v>0</v>
      </c>
      <c r="S18" s="163">
        <v>0</v>
      </c>
    </row>
    <row r="19" spans="1:19">
      <c r="A19" s="72">
        <v>12</v>
      </c>
      <c r="B19" s="110" t="s">
        <v>69</v>
      </c>
      <c r="C19" s="163">
        <v>0</v>
      </c>
      <c r="D19" s="163">
        <v>0</v>
      </c>
      <c r="E19" s="163">
        <v>0</v>
      </c>
      <c r="F19" s="163">
        <v>0</v>
      </c>
      <c r="G19" s="163">
        <v>0</v>
      </c>
      <c r="H19" s="163">
        <v>0</v>
      </c>
      <c r="I19" s="163">
        <v>0</v>
      </c>
      <c r="J19" s="163">
        <v>0</v>
      </c>
      <c r="K19" s="163">
        <v>0</v>
      </c>
      <c r="L19" s="163">
        <v>0</v>
      </c>
      <c r="M19" s="163">
        <v>0</v>
      </c>
      <c r="N19" s="163">
        <v>0</v>
      </c>
      <c r="O19" s="163">
        <v>0</v>
      </c>
      <c r="P19" s="163">
        <v>0</v>
      </c>
      <c r="Q19" s="163">
        <v>0</v>
      </c>
      <c r="R19" s="163">
        <v>0</v>
      </c>
      <c r="S19" s="163">
        <v>0</v>
      </c>
    </row>
    <row r="20" spans="1:19">
      <c r="A20" s="72">
        <v>13</v>
      </c>
      <c r="B20" s="110" t="s">
        <v>70</v>
      </c>
      <c r="C20" s="163">
        <v>0</v>
      </c>
      <c r="D20" s="163">
        <v>0</v>
      </c>
      <c r="E20" s="163">
        <v>0</v>
      </c>
      <c r="F20" s="163">
        <v>0</v>
      </c>
      <c r="G20" s="163">
        <v>0</v>
      </c>
      <c r="H20" s="163">
        <v>0</v>
      </c>
      <c r="I20" s="163">
        <v>0</v>
      </c>
      <c r="J20" s="163">
        <v>0</v>
      </c>
      <c r="K20" s="163">
        <v>0</v>
      </c>
      <c r="L20" s="163">
        <v>0</v>
      </c>
      <c r="M20" s="163">
        <v>0</v>
      </c>
      <c r="N20" s="163">
        <v>0</v>
      </c>
      <c r="O20" s="163">
        <v>0</v>
      </c>
      <c r="P20" s="163">
        <v>0</v>
      </c>
      <c r="Q20" s="163">
        <v>0</v>
      </c>
      <c r="R20" s="163">
        <v>0</v>
      </c>
      <c r="S20" s="163">
        <v>0</v>
      </c>
    </row>
    <row r="21" spans="1:19">
      <c r="A21" s="72">
        <v>14</v>
      </c>
      <c r="B21" s="110" t="s">
        <v>154</v>
      </c>
      <c r="C21" s="163">
        <v>42239401.740000002</v>
      </c>
      <c r="D21" s="163">
        <v>0</v>
      </c>
      <c r="E21" s="163">
        <v>11994.77</v>
      </c>
      <c r="F21" s="163">
        <v>0</v>
      </c>
      <c r="G21" s="163">
        <v>0</v>
      </c>
      <c r="H21" s="163">
        <v>0</v>
      </c>
      <c r="I21" s="163">
        <v>0</v>
      </c>
      <c r="J21" s="163">
        <v>0</v>
      </c>
      <c r="K21" s="163">
        <v>0</v>
      </c>
      <c r="L21" s="163">
        <v>0</v>
      </c>
      <c r="M21" s="163">
        <v>53212583.51283063</v>
      </c>
      <c r="N21" s="163">
        <v>0</v>
      </c>
      <c r="O21" s="163">
        <v>0</v>
      </c>
      <c r="P21" s="163">
        <v>0</v>
      </c>
      <c r="Q21" s="163">
        <v>0</v>
      </c>
      <c r="R21" s="163">
        <v>0</v>
      </c>
      <c r="S21" s="163">
        <v>53214982.466830634</v>
      </c>
    </row>
    <row r="22" spans="1:19" ht="14.4" thickBot="1">
      <c r="A22" s="55"/>
      <c r="B22" s="96" t="s">
        <v>66</v>
      </c>
      <c r="C22" s="163">
        <v>227785980.24281526</v>
      </c>
      <c r="D22" s="163">
        <v>0</v>
      </c>
      <c r="E22" s="163">
        <v>8355635.1600000001</v>
      </c>
      <c r="F22" s="163">
        <v>0</v>
      </c>
      <c r="G22" s="163">
        <v>109370468.04872996</v>
      </c>
      <c r="H22" s="163">
        <v>670875.30879999988</v>
      </c>
      <c r="I22" s="163">
        <v>11332633.404706001</v>
      </c>
      <c r="J22" s="163">
        <v>0</v>
      </c>
      <c r="K22" s="163">
        <v>557444286.48538554</v>
      </c>
      <c r="L22" s="163">
        <v>12184607.086676545</v>
      </c>
      <c r="M22" s="163">
        <v>692077172.87644172</v>
      </c>
      <c r="N22" s="163">
        <v>29568111.89622895</v>
      </c>
      <c r="O22" s="163">
        <v>270915.031204</v>
      </c>
      <c r="P22" s="163">
        <v>0</v>
      </c>
      <c r="Q22" s="163">
        <v>0</v>
      </c>
      <c r="R22" s="163">
        <v>0</v>
      </c>
      <c r="S22" s="163">
        <v>1195125241.4080117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2" tint="-9.9978637043366805E-2"/>
  </sheetPr>
  <dimension ref="A1:V28"/>
  <sheetViews>
    <sheetView workbookViewId="0">
      <pane xSplit="2" ySplit="6" topLeftCell="C7" activePane="bottomRight" state="frozen"/>
      <selection activeCell="B23" sqref="B23:C23"/>
      <selection pane="topRight" activeCell="B23" sqref="B23:C23"/>
      <selection pane="bottomLeft" activeCell="B23" sqref="B23:C23"/>
      <selection pane="bottomRight" activeCell="C7" sqref="C7"/>
    </sheetView>
  </sheetViews>
  <sheetFormatPr defaultColWidth="9.109375" defaultRowHeight="13.8"/>
  <cols>
    <col min="1" max="1" width="10.5546875" style="1" bestFit="1" customWidth="1"/>
    <col min="2" max="2" width="97" style="1" bestFit="1" customWidth="1"/>
    <col min="3" max="3" width="19" style="1" customWidth="1"/>
    <col min="4" max="4" width="19.5546875" style="1" customWidth="1"/>
    <col min="5" max="5" width="31.109375" style="1" customWidth="1"/>
    <col min="6" max="6" width="29.109375" style="1" customWidth="1"/>
    <col min="7" max="7" width="28.5546875" style="1" customWidth="1"/>
    <col min="8" max="8" width="26.44140625" style="1" customWidth="1"/>
    <col min="9" max="9" width="23.6640625" style="1" customWidth="1"/>
    <col min="10" max="10" width="21.5546875" style="1" customWidth="1"/>
    <col min="11" max="11" width="15.6640625" style="1" customWidth="1"/>
    <col min="12" max="12" width="13.33203125" style="1" customWidth="1"/>
    <col min="13" max="13" width="20.88671875" style="1" customWidth="1"/>
    <col min="14" max="14" width="19.33203125" style="1" customWidth="1"/>
    <col min="15" max="15" width="18.44140625" style="1" customWidth="1"/>
    <col min="16" max="16" width="19" style="1" customWidth="1"/>
    <col min="17" max="17" width="20.33203125" style="1" customWidth="1"/>
    <col min="18" max="18" width="18" style="1" customWidth="1"/>
    <col min="19" max="19" width="36" style="1" customWidth="1"/>
    <col min="20" max="20" width="19.44140625" style="1" customWidth="1"/>
    <col min="21" max="21" width="19.109375" style="1" customWidth="1"/>
    <col min="22" max="22" width="20" style="1" customWidth="1"/>
    <col min="23" max="16384" width="9.109375" style="8"/>
  </cols>
  <sheetData>
    <row r="1" spans="1:22">
      <c r="A1" s="1" t="s">
        <v>108</v>
      </c>
      <c r="B1" s="1" t="str">
        <f>Info!C2</f>
        <v>ს.ს ტერა ბანკი</v>
      </c>
    </row>
    <row r="2" spans="1:22">
      <c r="A2" s="1" t="s">
        <v>109</v>
      </c>
      <c r="B2" s="297">
        <f>'1. key ratios'!B2</f>
        <v>45107</v>
      </c>
    </row>
    <row r="4" spans="1:22" ht="28.2" thickBot="1">
      <c r="A4" s="1" t="s">
        <v>260</v>
      </c>
      <c r="B4" s="173" t="s">
        <v>295</v>
      </c>
      <c r="V4" s="136" t="s">
        <v>87</v>
      </c>
    </row>
    <row r="5" spans="1:22">
      <c r="A5" s="53"/>
      <c r="B5" s="54"/>
      <c r="C5" s="634" t="s">
        <v>116</v>
      </c>
      <c r="D5" s="635"/>
      <c r="E5" s="635"/>
      <c r="F5" s="635"/>
      <c r="G5" s="635"/>
      <c r="H5" s="635"/>
      <c r="I5" s="635"/>
      <c r="J5" s="635"/>
      <c r="K5" s="635"/>
      <c r="L5" s="636"/>
      <c r="M5" s="634" t="s">
        <v>117</v>
      </c>
      <c r="N5" s="635"/>
      <c r="O5" s="635"/>
      <c r="P5" s="635"/>
      <c r="Q5" s="635"/>
      <c r="R5" s="635"/>
      <c r="S5" s="636"/>
      <c r="T5" s="639" t="s">
        <v>293</v>
      </c>
      <c r="U5" s="639" t="s">
        <v>292</v>
      </c>
      <c r="V5" s="637" t="s">
        <v>118</v>
      </c>
    </row>
    <row r="6" spans="1:22" s="30" customFormat="1" ht="138">
      <c r="A6" s="70"/>
      <c r="B6" s="112"/>
      <c r="C6" s="51" t="s">
        <v>119</v>
      </c>
      <c r="D6" s="50" t="s">
        <v>120</v>
      </c>
      <c r="E6" s="48" t="s">
        <v>121</v>
      </c>
      <c r="F6" s="48" t="s">
        <v>287</v>
      </c>
      <c r="G6" s="50" t="s">
        <v>122</v>
      </c>
      <c r="H6" s="50" t="s">
        <v>123</v>
      </c>
      <c r="I6" s="50" t="s">
        <v>124</v>
      </c>
      <c r="J6" s="50" t="s">
        <v>153</v>
      </c>
      <c r="K6" s="50" t="s">
        <v>125</v>
      </c>
      <c r="L6" s="52" t="s">
        <v>126</v>
      </c>
      <c r="M6" s="51" t="s">
        <v>127</v>
      </c>
      <c r="N6" s="50" t="s">
        <v>128</v>
      </c>
      <c r="O6" s="50" t="s">
        <v>129</v>
      </c>
      <c r="P6" s="50" t="s">
        <v>130</v>
      </c>
      <c r="Q6" s="50" t="s">
        <v>131</v>
      </c>
      <c r="R6" s="50" t="s">
        <v>132</v>
      </c>
      <c r="S6" s="52" t="s">
        <v>133</v>
      </c>
      <c r="T6" s="640"/>
      <c r="U6" s="640"/>
      <c r="V6" s="638"/>
    </row>
    <row r="7" spans="1:22">
      <c r="A7" s="95">
        <v>1</v>
      </c>
      <c r="B7" s="110" t="s">
        <v>134</v>
      </c>
      <c r="C7" s="164">
        <v>0</v>
      </c>
      <c r="D7" s="164">
        <v>0</v>
      </c>
      <c r="E7" s="164">
        <v>0</v>
      </c>
      <c r="F7" s="164">
        <v>0</v>
      </c>
      <c r="G7" s="164">
        <v>0</v>
      </c>
      <c r="H7" s="164">
        <v>0</v>
      </c>
      <c r="I7" s="164">
        <v>0</v>
      </c>
      <c r="J7" s="164">
        <v>0</v>
      </c>
      <c r="K7" s="164">
        <v>0</v>
      </c>
      <c r="L7" s="164">
        <v>0</v>
      </c>
      <c r="M7" s="164">
        <v>0</v>
      </c>
      <c r="N7" s="164">
        <v>0</v>
      </c>
      <c r="O7" s="164">
        <v>0</v>
      </c>
      <c r="P7" s="164">
        <v>0</v>
      </c>
      <c r="Q7" s="164">
        <v>0</v>
      </c>
      <c r="R7" s="164">
        <v>0</v>
      </c>
      <c r="S7" s="164">
        <v>0</v>
      </c>
      <c r="T7" s="164">
        <v>0</v>
      </c>
      <c r="U7" s="164">
        <v>0</v>
      </c>
      <c r="V7" s="164">
        <v>0</v>
      </c>
    </row>
    <row r="8" spans="1:22">
      <c r="A8" s="95">
        <v>2</v>
      </c>
      <c r="B8" s="110" t="s">
        <v>135</v>
      </c>
      <c r="C8" s="164">
        <v>0</v>
      </c>
      <c r="D8" s="164">
        <v>0</v>
      </c>
      <c r="E8" s="164">
        <v>0</v>
      </c>
      <c r="F8" s="164">
        <v>0</v>
      </c>
      <c r="G8" s="164">
        <v>0</v>
      </c>
      <c r="H8" s="164">
        <v>0</v>
      </c>
      <c r="I8" s="164">
        <v>0</v>
      </c>
      <c r="J8" s="164">
        <v>0</v>
      </c>
      <c r="K8" s="164">
        <v>0</v>
      </c>
      <c r="L8" s="164">
        <v>0</v>
      </c>
      <c r="M8" s="164">
        <v>0</v>
      </c>
      <c r="N8" s="164">
        <v>0</v>
      </c>
      <c r="O8" s="164">
        <v>0</v>
      </c>
      <c r="P8" s="164">
        <v>0</v>
      </c>
      <c r="Q8" s="164">
        <v>0</v>
      </c>
      <c r="R8" s="164">
        <v>0</v>
      </c>
      <c r="S8" s="164">
        <v>0</v>
      </c>
      <c r="T8" s="164">
        <v>0</v>
      </c>
      <c r="U8" s="164">
        <v>0</v>
      </c>
      <c r="V8" s="164">
        <v>0</v>
      </c>
    </row>
    <row r="9" spans="1:22">
      <c r="A9" s="95">
        <v>3</v>
      </c>
      <c r="B9" s="110" t="s">
        <v>136</v>
      </c>
      <c r="C9" s="164">
        <v>0</v>
      </c>
      <c r="D9" s="164">
        <v>0</v>
      </c>
      <c r="E9" s="164">
        <v>0</v>
      </c>
      <c r="F9" s="164">
        <v>0</v>
      </c>
      <c r="G9" s="164">
        <v>0</v>
      </c>
      <c r="H9" s="164">
        <v>0</v>
      </c>
      <c r="I9" s="164">
        <v>0</v>
      </c>
      <c r="J9" s="164">
        <v>0</v>
      </c>
      <c r="K9" s="164">
        <v>0</v>
      </c>
      <c r="L9" s="164">
        <v>0</v>
      </c>
      <c r="M9" s="164">
        <v>0</v>
      </c>
      <c r="N9" s="164">
        <v>0</v>
      </c>
      <c r="O9" s="164">
        <v>0</v>
      </c>
      <c r="P9" s="164">
        <v>0</v>
      </c>
      <c r="Q9" s="164">
        <v>0</v>
      </c>
      <c r="R9" s="164">
        <v>0</v>
      </c>
      <c r="S9" s="164">
        <v>0</v>
      </c>
      <c r="T9" s="164">
        <v>0</v>
      </c>
      <c r="U9" s="164">
        <v>0</v>
      </c>
      <c r="V9" s="164">
        <v>0</v>
      </c>
    </row>
    <row r="10" spans="1:22">
      <c r="A10" s="95">
        <v>4</v>
      </c>
      <c r="B10" s="110" t="s">
        <v>137</v>
      </c>
      <c r="C10" s="164">
        <v>0</v>
      </c>
      <c r="D10" s="164">
        <v>0</v>
      </c>
      <c r="E10" s="164">
        <v>0</v>
      </c>
      <c r="F10" s="164">
        <v>0</v>
      </c>
      <c r="G10" s="164">
        <v>0</v>
      </c>
      <c r="H10" s="164">
        <v>0</v>
      </c>
      <c r="I10" s="164">
        <v>0</v>
      </c>
      <c r="J10" s="164">
        <v>0</v>
      </c>
      <c r="K10" s="164">
        <v>0</v>
      </c>
      <c r="L10" s="164">
        <v>0</v>
      </c>
      <c r="M10" s="164">
        <v>0</v>
      </c>
      <c r="N10" s="164">
        <v>0</v>
      </c>
      <c r="O10" s="164">
        <v>0</v>
      </c>
      <c r="P10" s="164">
        <v>0</v>
      </c>
      <c r="Q10" s="164">
        <v>0</v>
      </c>
      <c r="R10" s="164">
        <v>0</v>
      </c>
      <c r="S10" s="164">
        <v>0</v>
      </c>
      <c r="T10" s="164">
        <v>0</v>
      </c>
      <c r="U10" s="164">
        <v>0</v>
      </c>
      <c r="V10" s="164">
        <v>0</v>
      </c>
    </row>
    <row r="11" spans="1:22">
      <c r="A11" s="95">
        <v>5</v>
      </c>
      <c r="B11" s="110" t="s">
        <v>949</v>
      </c>
      <c r="C11" s="164">
        <v>0</v>
      </c>
      <c r="D11" s="164">
        <v>0</v>
      </c>
      <c r="E11" s="164">
        <v>0</v>
      </c>
      <c r="F11" s="164">
        <v>0</v>
      </c>
      <c r="G11" s="164">
        <v>0</v>
      </c>
      <c r="H11" s="164">
        <v>0</v>
      </c>
      <c r="I11" s="164">
        <v>0</v>
      </c>
      <c r="J11" s="164">
        <v>0</v>
      </c>
      <c r="K11" s="164">
        <v>0</v>
      </c>
      <c r="L11" s="164">
        <v>0</v>
      </c>
      <c r="M11" s="164">
        <v>0</v>
      </c>
      <c r="N11" s="164">
        <v>0</v>
      </c>
      <c r="O11" s="164">
        <v>0</v>
      </c>
      <c r="P11" s="164">
        <v>0</v>
      </c>
      <c r="Q11" s="164">
        <v>0</v>
      </c>
      <c r="R11" s="164">
        <v>0</v>
      </c>
      <c r="S11" s="164">
        <v>0</v>
      </c>
      <c r="T11" s="164">
        <v>0</v>
      </c>
      <c r="U11" s="164">
        <v>0</v>
      </c>
      <c r="V11" s="164">
        <v>0</v>
      </c>
    </row>
    <row r="12" spans="1:22">
      <c r="A12" s="95">
        <v>6</v>
      </c>
      <c r="B12" s="110" t="s">
        <v>138</v>
      </c>
      <c r="C12" s="164">
        <v>0</v>
      </c>
      <c r="D12" s="164">
        <v>0</v>
      </c>
      <c r="E12" s="164">
        <v>0</v>
      </c>
      <c r="F12" s="164">
        <v>0</v>
      </c>
      <c r="G12" s="164">
        <v>0</v>
      </c>
      <c r="H12" s="164">
        <v>0</v>
      </c>
      <c r="I12" s="164">
        <v>0</v>
      </c>
      <c r="J12" s="164">
        <v>0</v>
      </c>
      <c r="K12" s="164">
        <v>0</v>
      </c>
      <c r="L12" s="164">
        <v>0</v>
      </c>
      <c r="M12" s="164">
        <v>0</v>
      </c>
      <c r="N12" s="164">
        <v>0</v>
      </c>
      <c r="O12" s="164">
        <v>0</v>
      </c>
      <c r="P12" s="164">
        <v>0</v>
      </c>
      <c r="Q12" s="164">
        <v>0</v>
      </c>
      <c r="R12" s="164">
        <v>0</v>
      </c>
      <c r="S12" s="164">
        <v>0</v>
      </c>
      <c r="T12" s="164">
        <v>0</v>
      </c>
      <c r="U12" s="164">
        <v>0</v>
      </c>
      <c r="V12" s="164">
        <v>0</v>
      </c>
    </row>
    <row r="13" spans="1:22">
      <c r="A13" s="95">
        <v>7</v>
      </c>
      <c r="B13" s="110" t="s">
        <v>71</v>
      </c>
      <c r="C13" s="164">
        <v>0</v>
      </c>
      <c r="D13" s="164">
        <v>22086639.862099998</v>
      </c>
      <c r="E13" s="164">
        <v>0</v>
      </c>
      <c r="F13" s="164">
        <v>0</v>
      </c>
      <c r="G13" s="164">
        <v>0</v>
      </c>
      <c r="H13" s="164">
        <v>0</v>
      </c>
      <c r="I13" s="164">
        <v>0</v>
      </c>
      <c r="J13" s="164">
        <v>0</v>
      </c>
      <c r="K13" s="164">
        <v>0</v>
      </c>
      <c r="L13" s="164">
        <v>0</v>
      </c>
      <c r="M13" s="164">
        <v>0</v>
      </c>
      <c r="N13" s="164">
        <v>0</v>
      </c>
      <c r="O13" s="164">
        <v>0</v>
      </c>
      <c r="P13" s="164">
        <v>0</v>
      </c>
      <c r="Q13" s="164">
        <v>0</v>
      </c>
      <c r="R13" s="164">
        <v>0</v>
      </c>
      <c r="S13" s="164">
        <v>0</v>
      </c>
      <c r="T13" s="164">
        <v>19620193.909999996</v>
      </c>
      <c r="U13" s="164">
        <v>2466445.9521000003</v>
      </c>
      <c r="V13" s="164">
        <v>22086639.862099998</v>
      </c>
    </row>
    <row r="14" spans="1:22">
      <c r="A14" s="95">
        <v>8</v>
      </c>
      <c r="B14" s="110" t="s">
        <v>72</v>
      </c>
      <c r="C14" s="164">
        <v>0</v>
      </c>
      <c r="D14" s="164">
        <v>4977714.121249998</v>
      </c>
      <c r="E14" s="164">
        <v>0</v>
      </c>
      <c r="F14" s="164">
        <v>0</v>
      </c>
      <c r="G14" s="164">
        <v>0</v>
      </c>
      <c r="H14" s="164">
        <v>0</v>
      </c>
      <c r="I14" s="164">
        <v>0</v>
      </c>
      <c r="J14" s="164">
        <v>0</v>
      </c>
      <c r="K14" s="164">
        <v>0</v>
      </c>
      <c r="L14" s="164">
        <v>0</v>
      </c>
      <c r="M14" s="164">
        <v>0</v>
      </c>
      <c r="N14" s="164">
        <v>0</v>
      </c>
      <c r="O14" s="164">
        <v>0</v>
      </c>
      <c r="P14" s="164">
        <v>0</v>
      </c>
      <c r="Q14" s="164">
        <v>0</v>
      </c>
      <c r="R14" s="164">
        <v>0</v>
      </c>
      <c r="S14" s="164">
        <v>0</v>
      </c>
      <c r="T14" s="164">
        <v>4284232.3953999979</v>
      </c>
      <c r="U14" s="164">
        <v>693481.72585000005</v>
      </c>
      <c r="V14" s="164">
        <v>4977714.121249998</v>
      </c>
    </row>
    <row r="15" spans="1:22">
      <c r="A15" s="95">
        <v>9</v>
      </c>
      <c r="B15" s="110" t="s">
        <v>950</v>
      </c>
      <c r="C15" s="164">
        <v>0</v>
      </c>
      <c r="D15" s="164">
        <v>0</v>
      </c>
      <c r="E15" s="164">
        <v>0</v>
      </c>
      <c r="F15" s="164">
        <v>0</v>
      </c>
      <c r="G15" s="164">
        <v>0</v>
      </c>
      <c r="H15" s="164">
        <v>0</v>
      </c>
      <c r="I15" s="164">
        <v>0</v>
      </c>
      <c r="J15" s="164">
        <v>0</v>
      </c>
      <c r="K15" s="164">
        <v>0</v>
      </c>
      <c r="L15" s="164">
        <v>0</v>
      </c>
      <c r="M15" s="164">
        <v>0</v>
      </c>
      <c r="N15" s="164">
        <v>0</v>
      </c>
      <c r="O15" s="164">
        <v>0</v>
      </c>
      <c r="P15" s="164">
        <v>0</v>
      </c>
      <c r="Q15" s="164">
        <v>0</v>
      </c>
      <c r="R15" s="164">
        <v>0</v>
      </c>
      <c r="S15" s="164">
        <v>0</v>
      </c>
      <c r="T15" s="164">
        <v>0</v>
      </c>
      <c r="U15" s="164">
        <v>0</v>
      </c>
      <c r="V15" s="164">
        <v>0</v>
      </c>
    </row>
    <row r="16" spans="1:22">
      <c r="A16" s="95">
        <v>10</v>
      </c>
      <c r="B16" s="110" t="s">
        <v>67</v>
      </c>
      <c r="C16" s="164">
        <v>0</v>
      </c>
      <c r="D16" s="164">
        <v>44.85</v>
      </c>
      <c r="E16" s="164">
        <v>0</v>
      </c>
      <c r="F16" s="164">
        <v>0</v>
      </c>
      <c r="G16" s="164">
        <v>0</v>
      </c>
      <c r="H16" s="164">
        <v>0</v>
      </c>
      <c r="I16" s="164">
        <v>0</v>
      </c>
      <c r="J16" s="164">
        <v>0</v>
      </c>
      <c r="K16" s="164">
        <v>0</v>
      </c>
      <c r="L16" s="164">
        <v>0</v>
      </c>
      <c r="M16" s="164">
        <v>0</v>
      </c>
      <c r="N16" s="164">
        <v>0</v>
      </c>
      <c r="O16" s="164">
        <v>0</v>
      </c>
      <c r="P16" s="164">
        <v>0</v>
      </c>
      <c r="Q16" s="164">
        <v>0</v>
      </c>
      <c r="R16" s="164">
        <v>0</v>
      </c>
      <c r="S16" s="164">
        <v>0</v>
      </c>
      <c r="T16" s="164">
        <v>44.85</v>
      </c>
      <c r="U16" s="164">
        <v>0</v>
      </c>
      <c r="V16" s="164">
        <v>44.85</v>
      </c>
    </row>
    <row r="17" spans="1:22">
      <c r="A17" s="95">
        <v>11</v>
      </c>
      <c r="B17" s="110" t="s">
        <v>68</v>
      </c>
      <c r="C17" s="164">
        <v>0</v>
      </c>
      <c r="D17" s="164">
        <v>0</v>
      </c>
      <c r="E17" s="164">
        <v>0</v>
      </c>
      <c r="F17" s="164">
        <v>0</v>
      </c>
      <c r="G17" s="164">
        <v>0</v>
      </c>
      <c r="H17" s="164">
        <v>0</v>
      </c>
      <c r="I17" s="164">
        <v>0</v>
      </c>
      <c r="J17" s="164">
        <v>0</v>
      </c>
      <c r="K17" s="164">
        <v>0</v>
      </c>
      <c r="L17" s="164">
        <v>0</v>
      </c>
      <c r="M17" s="164">
        <v>0</v>
      </c>
      <c r="N17" s="164">
        <v>0</v>
      </c>
      <c r="O17" s="164">
        <v>0</v>
      </c>
      <c r="P17" s="164">
        <v>0</v>
      </c>
      <c r="Q17" s="164">
        <v>0</v>
      </c>
      <c r="R17" s="164">
        <v>0</v>
      </c>
      <c r="S17" s="164">
        <v>0</v>
      </c>
      <c r="T17" s="164">
        <v>0</v>
      </c>
      <c r="U17" s="164">
        <v>0</v>
      </c>
      <c r="V17" s="164">
        <v>0</v>
      </c>
    </row>
    <row r="18" spans="1:22">
      <c r="A18" s="95">
        <v>12</v>
      </c>
      <c r="B18" s="110" t="s">
        <v>69</v>
      </c>
      <c r="C18" s="164">
        <v>0</v>
      </c>
      <c r="D18" s="164">
        <v>0</v>
      </c>
      <c r="E18" s="164">
        <v>0</v>
      </c>
      <c r="F18" s="164">
        <v>0</v>
      </c>
      <c r="G18" s="164">
        <v>0</v>
      </c>
      <c r="H18" s="164">
        <v>0</v>
      </c>
      <c r="I18" s="164">
        <v>0</v>
      </c>
      <c r="J18" s="164">
        <v>0</v>
      </c>
      <c r="K18" s="164">
        <v>0</v>
      </c>
      <c r="L18" s="164">
        <v>0</v>
      </c>
      <c r="M18" s="164">
        <v>0</v>
      </c>
      <c r="N18" s="164">
        <v>0</v>
      </c>
      <c r="O18" s="164">
        <v>0</v>
      </c>
      <c r="P18" s="164">
        <v>0</v>
      </c>
      <c r="Q18" s="164">
        <v>0</v>
      </c>
      <c r="R18" s="164">
        <v>0</v>
      </c>
      <c r="S18" s="164">
        <v>0</v>
      </c>
      <c r="T18" s="164">
        <v>0</v>
      </c>
      <c r="U18" s="164">
        <v>0</v>
      </c>
      <c r="V18" s="164">
        <v>0</v>
      </c>
    </row>
    <row r="19" spans="1:22">
      <c r="A19" s="95">
        <v>13</v>
      </c>
      <c r="B19" s="110" t="s">
        <v>70</v>
      </c>
      <c r="C19" s="164">
        <v>0</v>
      </c>
      <c r="D19" s="164">
        <v>0</v>
      </c>
      <c r="E19" s="164">
        <v>0</v>
      </c>
      <c r="F19" s="164">
        <v>0</v>
      </c>
      <c r="G19" s="164">
        <v>0</v>
      </c>
      <c r="H19" s="164">
        <v>0</v>
      </c>
      <c r="I19" s="164">
        <v>0</v>
      </c>
      <c r="J19" s="164">
        <v>0</v>
      </c>
      <c r="K19" s="164">
        <v>0</v>
      </c>
      <c r="L19" s="164">
        <v>0</v>
      </c>
      <c r="M19" s="164">
        <v>0</v>
      </c>
      <c r="N19" s="164">
        <v>0</v>
      </c>
      <c r="O19" s="164">
        <v>0</v>
      </c>
      <c r="P19" s="164">
        <v>0</v>
      </c>
      <c r="Q19" s="164">
        <v>0</v>
      </c>
      <c r="R19" s="164">
        <v>0</v>
      </c>
      <c r="S19" s="164">
        <v>0</v>
      </c>
      <c r="T19" s="164">
        <v>0</v>
      </c>
      <c r="U19" s="164">
        <v>0</v>
      </c>
      <c r="V19" s="164">
        <v>0</v>
      </c>
    </row>
    <row r="20" spans="1:22">
      <c r="A20" s="95">
        <v>14</v>
      </c>
      <c r="B20" s="110" t="s">
        <v>154</v>
      </c>
      <c r="C20" s="164">
        <v>0</v>
      </c>
      <c r="D20" s="164">
        <v>0</v>
      </c>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4">
        <v>0</v>
      </c>
      <c r="U20" s="164">
        <v>0</v>
      </c>
      <c r="V20" s="164">
        <v>0</v>
      </c>
    </row>
    <row r="21" spans="1:22" ht="14.4" thickBot="1">
      <c r="A21" s="55"/>
      <c r="B21" s="56" t="s">
        <v>66</v>
      </c>
      <c r="C21" s="164">
        <v>0</v>
      </c>
      <c r="D21" s="164">
        <v>27064398.833349995</v>
      </c>
      <c r="E21" s="164">
        <v>0</v>
      </c>
      <c r="F21" s="164">
        <v>0</v>
      </c>
      <c r="G21" s="164">
        <v>0</v>
      </c>
      <c r="H21" s="164">
        <v>0</v>
      </c>
      <c r="I21" s="164">
        <v>0</v>
      </c>
      <c r="J21" s="164">
        <v>0</v>
      </c>
      <c r="K21" s="164">
        <v>0</v>
      </c>
      <c r="L21" s="164">
        <v>0</v>
      </c>
      <c r="M21" s="164">
        <v>0</v>
      </c>
      <c r="N21" s="164">
        <v>0</v>
      </c>
      <c r="O21" s="164">
        <v>0</v>
      </c>
      <c r="P21" s="164">
        <v>0</v>
      </c>
      <c r="Q21" s="164">
        <v>0</v>
      </c>
      <c r="R21" s="164">
        <v>0</v>
      </c>
      <c r="S21" s="164">
        <v>0</v>
      </c>
      <c r="T21" s="164">
        <v>23904471.155399997</v>
      </c>
      <c r="U21" s="164">
        <v>3159927.6779500004</v>
      </c>
      <c r="V21" s="164">
        <v>27064398.833349995</v>
      </c>
    </row>
    <row r="24" spans="1:22">
      <c r="C24" s="33"/>
      <c r="D24" s="33"/>
      <c r="E24" s="33"/>
    </row>
    <row r="25" spans="1:22">
      <c r="A25" s="29"/>
      <c r="B25" s="29"/>
      <c r="D25" s="33"/>
      <c r="E25" s="33"/>
    </row>
    <row r="26" spans="1:22">
      <c r="A26" s="29"/>
      <c r="B26" s="49"/>
      <c r="D26" s="33"/>
      <c r="E26" s="33"/>
    </row>
    <row r="27" spans="1:22">
      <c r="A27" s="29"/>
      <c r="B27" s="29"/>
      <c r="D27" s="33"/>
      <c r="E27" s="33"/>
    </row>
    <row r="28" spans="1:22">
      <c r="A28" s="29"/>
      <c r="B28" s="49"/>
      <c r="D28" s="33"/>
      <c r="E28" s="3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2" tint="-9.9978637043366805E-2"/>
  </sheetPr>
  <dimension ref="A1:I28"/>
  <sheetViews>
    <sheetView zoomScaleNormal="100" workbookViewId="0">
      <pane xSplit="1" ySplit="7" topLeftCell="B8" activePane="bottomRight" state="frozen"/>
      <selection activeCell="B23" sqref="B23:C23"/>
      <selection pane="topRight" activeCell="B23" sqref="B23:C23"/>
      <selection pane="bottomLeft" activeCell="B23" sqref="B23:C23"/>
      <selection pane="bottomRight" activeCell="B8" sqref="B8"/>
    </sheetView>
  </sheetViews>
  <sheetFormatPr defaultColWidth="9.109375" defaultRowHeight="13.8"/>
  <cols>
    <col min="1" max="1" width="10.5546875" style="1" bestFit="1" customWidth="1"/>
    <col min="2" max="2" width="101.88671875" style="1" customWidth="1"/>
    <col min="3" max="3" width="13.6640625" style="1" customWidth="1"/>
    <col min="4" max="4" width="14.88671875" style="1" bestFit="1" customWidth="1"/>
    <col min="5" max="5" width="17.6640625" style="1" customWidth="1"/>
    <col min="6" max="6" width="15.88671875" style="1" customWidth="1"/>
    <col min="7" max="7" width="17.44140625" style="1" customWidth="1"/>
    <col min="8" max="8" width="15.33203125" style="1" customWidth="1"/>
    <col min="9" max="16384" width="9.109375" style="8"/>
  </cols>
  <sheetData>
    <row r="1" spans="1:9">
      <c r="A1" s="1" t="s">
        <v>108</v>
      </c>
      <c r="B1" s="1" t="str">
        <f>Info!C2</f>
        <v>ს.ს ტერა ბანკი</v>
      </c>
    </row>
    <row r="2" spans="1:9">
      <c r="A2" s="1" t="s">
        <v>109</v>
      </c>
      <c r="B2" s="297">
        <f>'1. key ratios'!B2</f>
        <v>45107</v>
      </c>
    </row>
    <row r="4" spans="1:9" ht="14.4" thickBot="1">
      <c r="A4" s="1" t="s">
        <v>261</v>
      </c>
      <c r="B4" s="23" t="s">
        <v>296</v>
      </c>
    </row>
    <row r="5" spans="1:9">
      <c r="A5" s="53"/>
      <c r="B5" s="93"/>
      <c r="C5" s="97" t="s">
        <v>0</v>
      </c>
      <c r="D5" s="97" t="s">
        <v>1</v>
      </c>
      <c r="E5" s="97" t="s">
        <v>2</v>
      </c>
      <c r="F5" s="97" t="s">
        <v>3</v>
      </c>
      <c r="G5" s="170" t="s">
        <v>4</v>
      </c>
      <c r="H5" s="98" t="s">
        <v>5</v>
      </c>
      <c r="I5" s="18"/>
    </row>
    <row r="6" spans="1:9" ht="15" customHeight="1">
      <c r="A6" s="92"/>
      <c r="B6" s="16"/>
      <c r="C6" s="632" t="s">
        <v>288</v>
      </c>
      <c r="D6" s="643" t="s">
        <v>309</v>
      </c>
      <c r="E6" s="644"/>
      <c r="F6" s="632" t="s">
        <v>315</v>
      </c>
      <c r="G6" s="632" t="s">
        <v>316</v>
      </c>
      <c r="H6" s="641" t="s">
        <v>290</v>
      </c>
      <c r="I6" s="18"/>
    </row>
    <row r="7" spans="1:9" ht="69">
      <c r="A7" s="92"/>
      <c r="B7" s="16"/>
      <c r="C7" s="633"/>
      <c r="D7" s="171" t="s">
        <v>291</v>
      </c>
      <c r="E7" s="171" t="s">
        <v>289</v>
      </c>
      <c r="F7" s="633"/>
      <c r="G7" s="633"/>
      <c r="H7" s="642"/>
      <c r="I7" s="18"/>
    </row>
    <row r="8" spans="1:9">
      <c r="A8" s="45">
        <v>1</v>
      </c>
      <c r="B8" s="110" t="s">
        <v>134</v>
      </c>
      <c r="C8" s="163">
        <v>289380169.09281528</v>
      </c>
      <c r="D8" s="163">
        <v>0</v>
      </c>
      <c r="E8" s="163">
        <v>0</v>
      </c>
      <c r="F8" s="163">
        <v>103833590.59</v>
      </c>
      <c r="G8" s="163">
        <v>103833590.59</v>
      </c>
      <c r="H8" s="575">
        <v>0.35881377398980163</v>
      </c>
    </row>
    <row r="9" spans="1:9" ht="15" customHeight="1">
      <c r="A9" s="45">
        <v>2</v>
      </c>
      <c r="B9" s="110" t="s">
        <v>135</v>
      </c>
      <c r="C9" s="163">
        <v>0</v>
      </c>
      <c r="D9" s="163">
        <v>0</v>
      </c>
      <c r="E9" s="163">
        <v>0</v>
      </c>
      <c r="F9" s="163">
        <v>0</v>
      </c>
      <c r="G9" s="163">
        <v>0</v>
      </c>
      <c r="H9" s="575" t="s">
        <v>990</v>
      </c>
    </row>
    <row r="10" spans="1:9">
      <c r="A10" s="45">
        <v>3</v>
      </c>
      <c r="B10" s="110" t="s">
        <v>136</v>
      </c>
      <c r="C10" s="163">
        <v>0</v>
      </c>
      <c r="D10" s="163">
        <v>0</v>
      </c>
      <c r="E10" s="163">
        <v>0</v>
      </c>
      <c r="F10" s="163">
        <v>0</v>
      </c>
      <c r="G10" s="163">
        <v>0</v>
      </c>
      <c r="H10" s="575" t="s">
        <v>990</v>
      </c>
    </row>
    <row r="11" spans="1:9">
      <c r="A11" s="45">
        <v>4</v>
      </c>
      <c r="B11" s="110" t="s">
        <v>137</v>
      </c>
      <c r="C11" s="163">
        <v>0</v>
      </c>
      <c r="D11" s="163">
        <v>0</v>
      </c>
      <c r="E11" s="163">
        <v>0</v>
      </c>
      <c r="F11" s="163">
        <v>0</v>
      </c>
      <c r="G11" s="163">
        <v>0</v>
      </c>
      <c r="H11" s="575" t="s">
        <v>990</v>
      </c>
    </row>
    <row r="12" spans="1:9">
      <c r="A12" s="45">
        <v>5</v>
      </c>
      <c r="B12" s="110" t="s">
        <v>949</v>
      </c>
      <c r="C12" s="163">
        <v>0</v>
      </c>
      <c r="D12" s="163">
        <v>0</v>
      </c>
      <c r="E12" s="163">
        <v>0</v>
      </c>
      <c r="F12" s="163">
        <v>0</v>
      </c>
      <c r="G12" s="163">
        <v>0</v>
      </c>
      <c r="H12" s="575" t="s">
        <v>990</v>
      </c>
    </row>
    <row r="13" spans="1:9">
      <c r="A13" s="45">
        <v>6</v>
      </c>
      <c r="B13" s="110" t="s">
        <v>138</v>
      </c>
      <c r="C13" s="163">
        <v>21007935.040000003</v>
      </c>
      <c r="D13" s="163">
        <v>0</v>
      </c>
      <c r="E13" s="163">
        <v>0</v>
      </c>
      <c r="F13" s="163">
        <v>9157451.2580000013</v>
      </c>
      <c r="G13" s="163">
        <v>9157451.2580000013</v>
      </c>
      <c r="H13" s="575">
        <v>0.43590439710346707</v>
      </c>
    </row>
    <row r="14" spans="1:9">
      <c r="A14" s="45">
        <v>7</v>
      </c>
      <c r="B14" s="110" t="s">
        <v>71</v>
      </c>
      <c r="C14" s="163">
        <v>522400835.92860407</v>
      </c>
      <c r="D14" s="163">
        <v>59647497.721753441</v>
      </c>
      <c r="E14" s="163">
        <v>29568111.89622895</v>
      </c>
      <c r="F14" s="163">
        <v>551968947.82483304</v>
      </c>
      <c r="G14" s="163">
        <v>529882307.96273303</v>
      </c>
      <c r="H14" s="575">
        <v>0.95998572030340157</v>
      </c>
    </row>
    <row r="15" spans="1:9">
      <c r="A15" s="45">
        <v>8</v>
      </c>
      <c r="B15" s="110" t="s">
        <v>72</v>
      </c>
      <c r="C15" s="163">
        <v>557444286.48538554</v>
      </c>
      <c r="D15" s="163">
        <v>25962737.513333067</v>
      </c>
      <c r="E15" s="163">
        <v>12184607.086676545</v>
      </c>
      <c r="F15" s="163">
        <v>427221670.17904657</v>
      </c>
      <c r="G15" s="163">
        <v>422243956.0577966</v>
      </c>
      <c r="H15" s="575">
        <v>0.74126147887261218</v>
      </c>
    </row>
    <row r="16" spans="1:9">
      <c r="A16" s="45">
        <v>9</v>
      </c>
      <c r="B16" s="110" t="s">
        <v>950</v>
      </c>
      <c r="C16" s="163">
        <v>109370468.04872996</v>
      </c>
      <c r="D16" s="163">
        <v>1106820.3688000003</v>
      </c>
      <c r="E16" s="163">
        <v>670875.30879999988</v>
      </c>
      <c r="F16" s="163">
        <v>38514470.175135478</v>
      </c>
      <c r="G16" s="163">
        <v>38514470.175135478</v>
      </c>
      <c r="H16" s="575">
        <v>0.35</v>
      </c>
    </row>
    <row r="17" spans="1:8">
      <c r="A17" s="45">
        <v>10</v>
      </c>
      <c r="B17" s="110" t="s">
        <v>67</v>
      </c>
      <c r="C17" s="163">
        <v>11569416.630916992</v>
      </c>
      <c r="D17" s="163">
        <v>0</v>
      </c>
      <c r="E17" s="163">
        <v>0</v>
      </c>
      <c r="F17" s="163">
        <v>11214128.914165992</v>
      </c>
      <c r="G17" s="163">
        <v>11214084.064165993</v>
      </c>
      <c r="H17" s="575">
        <v>0.96928690718930088</v>
      </c>
    </row>
    <row r="18" spans="1:8">
      <c r="A18" s="45">
        <v>11</v>
      </c>
      <c r="B18" s="110" t="s">
        <v>68</v>
      </c>
      <c r="C18" s="163">
        <v>0</v>
      </c>
      <c r="D18" s="163">
        <v>0</v>
      </c>
      <c r="E18" s="163">
        <v>0</v>
      </c>
      <c r="F18" s="163">
        <v>0</v>
      </c>
      <c r="G18" s="163">
        <v>0</v>
      </c>
      <c r="H18" s="575" t="s">
        <v>990</v>
      </c>
    </row>
    <row r="19" spans="1:8">
      <c r="A19" s="45">
        <v>12</v>
      </c>
      <c r="B19" s="110" t="s">
        <v>69</v>
      </c>
      <c r="C19" s="163">
        <v>0</v>
      </c>
      <c r="D19" s="163">
        <v>0</v>
      </c>
      <c r="E19" s="163">
        <v>0</v>
      </c>
      <c r="F19" s="163">
        <v>0</v>
      </c>
      <c r="G19" s="163">
        <v>0</v>
      </c>
      <c r="H19" s="575" t="s">
        <v>990</v>
      </c>
    </row>
    <row r="20" spans="1:8">
      <c r="A20" s="45">
        <v>13</v>
      </c>
      <c r="B20" s="110" t="s">
        <v>70</v>
      </c>
      <c r="C20" s="163">
        <v>0</v>
      </c>
      <c r="D20" s="163">
        <v>0</v>
      </c>
      <c r="E20" s="163">
        <v>0</v>
      </c>
      <c r="F20" s="163">
        <v>0</v>
      </c>
      <c r="G20" s="163">
        <v>0</v>
      </c>
      <c r="H20" s="575" t="s">
        <v>990</v>
      </c>
    </row>
    <row r="21" spans="1:8">
      <c r="A21" s="45">
        <v>14</v>
      </c>
      <c r="B21" s="110" t="s">
        <v>154</v>
      </c>
      <c r="C21" s="163">
        <v>95463980.022830635</v>
      </c>
      <c r="D21" s="163">
        <v>0</v>
      </c>
      <c r="E21" s="163">
        <v>0</v>
      </c>
      <c r="F21" s="163">
        <v>53214982.466830634</v>
      </c>
      <c r="G21" s="163">
        <v>53214982.466830634</v>
      </c>
      <c r="H21" s="575">
        <v>0.557435196543283</v>
      </c>
    </row>
    <row r="22" spans="1:8" ht="14.4" thickBot="1">
      <c r="A22" s="94"/>
      <c r="B22" s="99" t="s">
        <v>66</v>
      </c>
      <c r="C22" s="163">
        <v>1606637091.2492826</v>
      </c>
      <c r="D22" s="163">
        <v>86717055.6038865</v>
      </c>
      <c r="E22" s="163">
        <v>42423594.291705489</v>
      </c>
      <c r="F22" s="163">
        <v>1195125241.4080117</v>
      </c>
      <c r="G22" s="163">
        <v>1168060842.574662</v>
      </c>
      <c r="H22" s="575">
        <v>0.70831889500262391</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2" tint="-9.9978637043366805E-2"/>
  </sheetPr>
  <dimension ref="A1:K28"/>
  <sheetViews>
    <sheetView zoomScale="90" zoomScaleNormal="90" workbookViewId="0">
      <pane xSplit="2" ySplit="6" topLeftCell="C7" activePane="bottomRight" state="frozen"/>
      <selection activeCell="B23" sqref="B23:C23"/>
      <selection pane="topRight" activeCell="B23" sqref="B23:C23"/>
      <selection pane="bottomLeft" activeCell="B23" sqref="B23:C23"/>
      <selection pane="bottomRight" activeCell="E29" sqref="E29"/>
    </sheetView>
  </sheetViews>
  <sheetFormatPr defaultColWidth="9.109375" defaultRowHeight="13.8"/>
  <cols>
    <col min="1" max="1" width="10.5546875" style="1" bestFit="1" customWidth="1"/>
    <col min="2" max="2" width="104.109375" style="1" customWidth="1"/>
    <col min="3" max="4" width="12.6640625" style="1" customWidth="1"/>
    <col min="5" max="5" width="13.5546875" style="1" bestFit="1" customWidth="1"/>
    <col min="6" max="11" width="12.6640625" style="1" customWidth="1"/>
    <col min="12" max="16384" width="9.109375" style="1"/>
  </cols>
  <sheetData>
    <row r="1" spans="1:11">
      <c r="A1" s="1" t="s">
        <v>108</v>
      </c>
      <c r="B1" s="1" t="str">
        <f>Info!C2</f>
        <v>ს.ს ტერა ბანკი</v>
      </c>
    </row>
    <row r="2" spans="1:11">
      <c r="A2" s="1" t="s">
        <v>109</v>
      </c>
      <c r="B2" s="297">
        <f>'1. key ratios'!B2</f>
        <v>45107</v>
      </c>
    </row>
    <row r="4" spans="1:11" ht="14.4" thickBot="1">
      <c r="A4" s="1" t="s">
        <v>352</v>
      </c>
      <c r="B4" s="23" t="s">
        <v>351</v>
      </c>
    </row>
    <row r="5" spans="1:11" ht="30" customHeight="1">
      <c r="A5" s="648"/>
      <c r="B5" s="649"/>
      <c r="C5" s="646" t="s">
        <v>384</v>
      </c>
      <c r="D5" s="646"/>
      <c r="E5" s="646"/>
      <c r="F5" s="646" t="s">
        <v>385</v>
      </c>
      <c r="G5" s="646"/>
      <c r="H5" s="646"/>
      <c r="I5" s="646" t="s">
        <v>386</v>
      </c>
      <c r="J5" s="646"/>
      <c r="K5" s="647"/>
    </row>
    <row r="6" spans="1:11">
      <c r="A6" s="196"/>
      <c r="B6" s="197"/>
      <c r="C6" s="198" t="s">
        <v>26</v>
      </c>
      <c r="D6" s="198" t="s">
        <v>90</v>
      </c>
      <c r="E6" s="198" t="s">
        <v>66</v>
      </c>
      <c r="F6" s="198" t="s">
        <v>26</v>
      </c>
      <c r="G6" s="198" t="s">
        <v>90</v>
      </c>
      <c r="H6" s="198" t="s">
        <v>66</v>
      </c>
      <c r="I6" s="198" t="s">
        <v>26</v>
      </c>
      <c r="J6" s="198" t="s">
        <v>90</v>
      </c>
      <c r="K6" s="200" t="s">
        <v>66</v>
      </c>
    </row>
    <row r="7" spans="1:11">
      <c r="A7" s="201" t="s">
        <v>322</v>
      </c>
      <c r="B7" s="195"/>
      <c r="C7" s="195"/>
      <c r="D7" s="195"/>
      <c r="E7" s="195"/>
      <c r="F7" s="195"/>
      <c r="G7" s="195"/>
      <c r="H7" s="195"/>
      <c r="I7" s="195"/>
      <c r="J7" s="195"/>
      <c r="K7" s="202"/>
    </row>
    <row r="8" spans="1:11">
      <c r="A8" s="194">
        <v>1</v>
      </c>
      <c r="B8" s="178" t="s">
        <v>322</v>
      </c>
      <c r="C8" s="176"/>
      <c r="D8" s="176"/>
      <c r="E8" s="176"/>
      <c r="F8" s="179">
        <v>146911941.57621011</v>
      </c>
      <c r="G8" s="179">
        <v>140114743.39153355</v>
      </c>
      <c r="H8" s="179">
        <v>287026684.96774364</v>
      </c>
      <c r="I8" s="179">
        <v>138272720.27565101</v>
      </c>
      <c r="J8" s="179">
        <v>129378501.2134278</v>
      </c>
      <c r="K8" s="179">
        <v>267651221.48907882</v>
      </c>
    </row>
    <row r="9" spans="1:11">
      <c r="A9" s="201" t="s">
        <v>323</v>
      </c>
      <c r="B9" s="195"/>
      <c r="C9" s="195"/>
      <c r="D9" s="195"/>
      <c r="E9" s="195"/>
      <c r="F9" s="195"/>
      <c r="G9" s="195"/>
      <c r="H9" s="195"/>
      <c r="I9" s="195"/>
      <c r="J9" s="195"/>
      <c r="K9" s="202"/>
    </row>
    <row r="10" spans="1:11">
      <c r="A10" s="203">
        <v>2</v>
      </c>
      <c r="B10" s="180" t="s">
        <v>324</v>
      </c>
      <c r="C10" s="586">
        <v>103223540.89020763</v>
      </c>
      <c r="D10" s="586">
        <v>273199021.23662853</v>
      </c>
      <c r="E10" s="586">
        <v>376422562.12683618</v>
      </c>
      <c r="F10" s="586">
        <v>17792728.10642742</v>
      </c>
      <c r="G10" s="586">
        <v>50473071.799196705</v>
      </c>
      <c r="H10" s="586">
        <v>68265799.905624121</v>
      </c>
      <c r="I10" s="586">
        <v>4272303.8771189004</v>
      </c>
      <c r="J10" s="586">
        <v>11235762.604805943</v>
      </c>
      <c r="K10" s="586">
        <v>15508066.481924843</v>
      </c>
    </row>
    <row r="11" spans="1:11">
      <c r="A11" s="203">
        <v>3</v>
      </c>
      <c r="B11" s="180" t="s">
        <v>325</v>
      </c>
      <c r="C11" s="586">
        <v>430211089.85517198</v>
      </c>
      <c r="D11" s="586">
        <v>341162198.45647442</v>
      </c>
      <c r="E11" s="586">
        <v>771373288.31164646</v>
      </c>
      <c r="F11" s="586">
        <v>128063374.73422284</v>
      </c>
      <c r="G11" s="586">
        <v>53718039.09352836</v>
      </c>
      <c r="H11" s="586">
        <v>181781413.82775122</v>
      </c>
      <c r="I11" s="586">
        <v>107751798.56511851</v>
      </c>
      <c r="J11" s="586">
        <v>47582658.228242725</v>
      </c>
      <c r="K11" s="586">
        <v>155334456.79336125</v>
      </c>
    </row>
    <row r="12" spans="1:11">
      <c r="A12" s="203">
        <v>4</v>
      </c>
      <c r="B12" s="180" t="s">
        <v>326</v>
      </c>
      <c r="C12" s="586">
        <v>79124075.75757575</v>
      </c>
      <c r="D12" s="586">
        <v>0</v>
      </c>
      <c r="E12" s="586">
        <v>79124075.75757575</v>
      </c>
      <c r="F12" s="586">
        <v>0</v>
      </c>
      <c r="G12" s="586">
        <v>0</v>
      </c>
      <c r="H12" s="586">
        <v>0</v>
      </c>
      <c r="I12" s="586">
        <v>0</v>
      </c>
      <c r="J12" s="586">
        <v>0</v>
      </c>
      <c r="K12" s="586">
        <v>0</v>
      </c>
    </row>
    <row r="13" spans="1:11">
      <c r="A13" s="203">
        <v>5</v>
      </c>
      <c r="B13" s="180" t="s">
        <v>327</v>
      </c>
      <c r="C13" s="586">
        <v>57444860.604547463</v>
      </c>
      <c r="D13" s="586">
        <v>90876068.798642457</v>
      </c>
      <c r="E13" s="586">
        <v>148320929.40318993</v>
      </c>
      <c r="F13" s="586">
        <v>8460991.6065778621</v>
      </c>
      <c r="G13" s="586">
        <v>69387538.918062016</v>
      </c>
      <c r="H13" s="586">
        <v>77848530.524639875</v>
      </c>
      <c r="I13" s="586">
        <v>3394267.464731995</v>
      </c>
      <c r="J13" s="586">
        <v>65253040.848750934</v>
      </c>
      <c r="K13" s="586">
        <v>68647308.313482925</v>
      </c>
    </row>
    <row r="14" spans="1:11">
      <c r="A14" s="203">
        <v>6</v>
      </c>
      <c r="B14" s="180" t="s">
        <v>342</v>
      </c>
      <c r="C14" s="586">
        <v>12580163.647915823</v>
      </c>
      <c r="D14" s="586">
        <v>10426134.097852694</v>
      </c>
      <c r="E14" s="586">
        <v>23006297.745768517</v>
      </c>
      <c r="F14" s="586">
        <v>0</v>
      </c>
      <c r="G14" s="586">
        <v>0</v>
      </c>
      <c r="H14" s="586">
        <v>0</v>
      </c>
      <c r="I14" s="586">
        <v>0</v>
      </c>
      <c r="J14" s="586">
        <v>0</v>
      </c>
      <c r="K14" s="586">
        <v>0</v>
      </c>
    </row>
    <row r="15" spans="1:11">
      <c r="A15" s="203">
        <v>7</v>
      </c>
      <c r="B15" s="180" t="s">
        <v>329</v>
      </c>
      <c r="C15" s="586">
        <v>11296263.16294037</v>
      </c>
      <c r="D15" s="586">
        <v>5320202.4892888498</v>
      </c>
      <c r="E15" s="586">
        <v>16616465.65222922</v>
      </c>
      <c r="F15" s="586">
        <v>4318648.4708796302</v>
      </c>
      <c r="G15" s="586">
        <v>2247192.4308613553</v>
      </c>
      <c r="H15" s="586">
        <v>6565840.901740985</v>
      </c>
      <c r="I15" s="586">
        <v>4318648.4708796302</v>
      </c>
      <c r="J15" s="586">
        <v>2247192.4308613553</v>
      </c>
      <c r="K15" s="586">
        <v>6565840.901740985</v>
      </c>
    </row>
    <row r="16" spans="1:11">
      <c r="A16" s="203">
        <v>8</v>
      </c>
      <c r="B16" s="181" t="s">
        <v>330</v>
      </c>
      <c r="C16" s="586">
        <v>693879993.91835916</v>
      </c>
      <c r="D16" s="586">
        <v>720983625.07888699</v>
      </c>
      <c r="E16" s="586">
        <v>1414863618.9972463</v>
      </c>
      <c r="F16" s="586">
        <v>158635742.91810778</v>
      </c>
      <c r="G16" s="586">
        <v>175825842.24164844</v>
      </c>
      <c r="H16" s="586">
        <v>334461585.15975618</v>
      </c>
      <c r="I16" s="586">
        <v>119737018.37784903</v>
      </c>
      <c r="J16" s="586">
        <v>126318654.11266096</v>
      </c>
      <c r="K16" s="586">
        <v>246055672.49050999</v>
      </c>
    </row>
    <row r="17" spans="1:11">
      <c r="A17" s="201" t="s">
        <v>331</v>
      </c>
      <c r="B17" s="195"/>
      <c r="C17" s="586">
        <v>0</v>
      </c>
      <c r="D17" s="586">
        <v>0</v>
      </c>
      <c r="E17" s="586">
        <v>0</v>
      </c>
      <c r="F17" s="586">
        <v>0</v>
      </c>
      <c r="G17" s="586">
        <v>0</v>
      </c>
      <c r="H17" s="586">
        <v>0</v>
      </c>
      <c r="I17" s="586">
        <v>0</v>
      </c>
      <c r="J17" s="586">
        <v>0</v>
      </c>
      <c r="K17" s="586">
        <v>0</v>
      </c>
    </row>
    <row r="18" spans="1:11">
      <c r="A18" s="203">
        <v>9</v>
      </c>
      <c r="B18" s="180" t="s">
        <v>332</v>
      </c>
      <c r="C18" s="586">
        <v>0</v>
      </c>
      <c r="D18" s="586">
        <v>0</v>
      </c>
      <c r="E18" s="586">
        <v>0</v>
      </c>
      <c r="F18" s="586">
        <v>0</v>
      </c>
      <c r="G18" s="586">
        <v>0</v>
      </c>
      <c r="H18" s="586">
        <v>0</v>
      </c>
      <c r="I18" s="586">
        <v>0</v>
      </c>
      <c r="J18" s="586">
        <v>0</v>
      </c>
      <c r="K18" s="586">
        <v>0</v>
      </c>
    </row>
    <row r="19" spans="1:11">
      <c r="A19" s="203">
        <v>10</v>
      </c>
      <c r="B19" s="180" t="s">
        <v>333</v>
      </c>
      <c r="C19" s="586">
        <v>516119526.24872106</v>
      </c>
      <c r="D19" s="586">
        <v>503834276.98969513</v>
      </c>
      <c r="E19" s="586">
        <v>1019953803.2384162</v>
      </c>
      <c r="F19" s="586">
        <v>21832133.387087792</v>
      </c>
      <c r="G19" s="586">
        <v>4729429.4262085864</v>
      </c>
      <c r="H19" s="586">
        <v>26561562.813296378</v>
      </c>
      <c r="I19" s="586">
        <v>30471354.687646881</v>
      </c>
      <c r="J19" s="586">
        <v>15714413.529090507</v>
      </c>
      <c r="K19" s="586">
        <v>46185768.21673739</v>
      </c>
    </row>
    <row r="20" spans="1:11">
      <c r="A20" s="203">
        <v>11</v>
      </c>
      <c r="B20" s="180" t="s">
        <v>334</v>
      </c>
      <c r="C20" s="586">
        <v>37363401.665300161</v>
      </c>
      <c r="D20" s="586">
        <v>53935900.068574078</v>
      </c>
      <c r="E20" s="586">
        <v>91299301.733874232</v>
      </c>
      <c r="F20" s="586">
        <v>15007198.537914982</v>
      </c>
      <c r="G20" s="586">
        <v>51548421.873211458</v>
      </c>
      <c r="H20" s="586">
        <v>66555620.411126442</v>
      </c>
      <c r="I20" s="586">
        <v>15007198.537914982</v>
      </c>
      <c r="J20" s="586">
        <v>51548421.873211458</v>
      </c>
      <c r="K20" s="586">
        <v>66555620.411126442</v>
      </c>
    </row>
    <row r="21" spans="1:11" ht="14.4" thickBot="1">
      <c r="A21" s="144">
        <v>12</v>
      </c>
      <c r="B21" s="204" t="s">
        <v>335</v>
      </c>
      <c r="C21" s="586">
        <v>553482927.91402125</v>
      </c>
      <c r="D21" s="586">
        <v>557770177.05826926</v>
      </c>
      <c r="E21" s="586">
        <v>1111253104.9722905</v>
      </c>
      <c r="F21" s="586">
        <v>36839331.925002776</v>
      </c>
      <c r="G21" s="586">
        <v>56277851.299420044</v>
      </c>
      <c r="H21" s="586">
        <v>93117183.224422812</v>
      </c>
      <c r="I21" s="586">
        <v>45478553.225561865</v>
      </c>
      <c r="J21" s="586">
        <v>67262835.402301967</v>
      </c>
      <c r="K21" s="586">
        <v>112741388.62786382</v>
      </c>
    </row>
    <row r="22" spans="1:11" ht="38.25" customHeight="1" thickBot="1">
      <c r="A22" s="192"/>
      <c r="B22" s="193"/>
      <c r="C22" s="193"/>
      <c r="D22" s="193"/>
      <c r="E22" s="193"/>
      <c r="F22" s="645" t="s">
        <v>336</v>
      </c>
      <c r="G22" s="646"/>
      <c r="H22" s="646"/>
      <c r="I22" s="645" t="s">
        <v>337</v>
      </c>
      <c r="J22" s="646"/>
      <c r="K22" s="647"/>
    </row>
    <row r="23" spans="1:11" ht="14.4" thickBot="1">
      <c r="A23" s="185">
        <v>13</v>
      </c>
      <c r="B23" s="182" t="s">
        <v>322</v>
      </c>
      <c r="C23" s="191"/>
      <c r="D23" s="191"/>
      <c r="E23" s="191"/>
      <c r="F23" s="587">
        <v>146911941.57621011</v>
      </c>
      <c r="G23" s="587">
        <v>140114743.39153355</v>
      </c>
      <c r="H23" s="587">
        <v>287026684.96774364</v>
      </c>
      <c r="I23" s="587">
        <v>138272720.27565101</v>
      </c>
      <c r="J23" s="587">
        <v>129378501.2134278</v>
      </c>
      <c r="K23" s="587">
        <v>267651221.48907882</v>
      </c>
    </row>
    <row r="24" spans="1:11" ht="14.4" thickBot="1">
      <c r="A24" s="186">
        <v>14</v>
      </c>
      <c r="B24" s="183" t="s">
        <v>338</v>
      </c>
      <c r="C24" s="205"/>
      <c r="D24" s="189"/>
      <c r="E24" s="190"/>
      <c r="F24" s="587">
        <v>121796410.99310499</v>
      </c>
      <c r="G24" s="587">
        <v>119547990.94222839</v>
      </c>
      <c r="H24" s="587">
        <v>241344401.93533337</v>
      </c>
      <c r="I24" s="587">
        <v>74258465.152287155</v>
      </c>
      <c r="J24" s="587">
        <v>59055818.710358992</v>
      </c>
      <c r="K24" s="587">
        <v>133314283.86264616</v>
      </c>
    </row>
    <row r="25" spans="1:11" ht="14.4" thickBot="1">
      <c r="A25" s="187">
        <v>15</v>
      </c>
      <c r="B25" s="184" t="s">
        <v>339</v>
      </c>
      <c r="C25" s="188"/>
      <c r="D25" s="188"/>
      <c r="E25" s="188"/>
      <c r="F25" s="576">
        <v>1.2062091187935491</v>
      </c>
      <c r="G25" s="576">
        <v>1.1720376251177993</v>
      </c>
      <c r="H25" s="576">
        <v>1.189282546709538</v>
      </c>
      <c r="I25" s="576">
        <v>1.8620465692643287</v>
      </c>
      <c r="J25" s="576">
        <v>2.1907832968664525</v>
      </c>
      <c r="K25" s="576">
        <v>2.0076709991919555</v>
      </c>
    </row>
    <row r="28" spans="1:11" ht="41.4">
      <c r="B28" s="17"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2" tint="-9.9978637043366805E-2"/>
  </sheetPr>
  <dimension ref="A1:N22"/>
  <sheetViews>
    <sheetView workbookViewId="0">
      <pane xSplit="1" ySplit="5" topLeftCell="B6" activePane="bottomRight" state="frozen"/>
      <selection activeCell="B23" sqref="B23:C23"/>
      <selection pane="topRight" activeCell="B23" sqref="B23:C23"/>
      <selection pane="bottomLeft" activeCell="B23" sqref="B23:C23"/>
      <selection pane="bottomRight" activeCell="B6" sqref="B6"/>
    </sheetView>
  </sheetViews>
  <sheetFormatPr defaultColWidth="9.109375" defaultRowHeight="13.8"/>
  <cols>
    <col min="1" max="1" width="10.5546875" style="31" bestFit="1" customWidth="1"/>
    <col min="2" max="2" width="95" style="31" customWidth="1"/>
    <col min="3" max="3" width="12.5546875" style="31" bestFit="1" customWidth="1"/>
    <col min="4" max="4" width="10" style="31" bestFit="1" customWidth="1"/>
    <col min="5" max="5" width="18.33203125" style="31" bestFit="1" customWidth="1"/>
    <col min="6" max="13" width="10.6640625" style="31" customWidth="1"/>
    <col min="14" max="14" width="31" style="31" bestFit="1" customWidth="1"/>
    <col min="15" max="16384" width="9.109375" style="8"/>
  </cols>
  <sheetData>
    <row r="1" spans="1:14">
      <c r="A1" s="1" t="s">
        <v>108</v>
      </c>
      <c r="B1" s="31" t="str">
        <f>Info!C2</f>
        <v>ს.ს ტერა ბანკი</v>
      </c>
    </row>
    <row r="2" spans="1:14" ht="14.25" customHeight="1">
      <c r="A2" s="31" t="s">
        <v>109</v>
      </c>
      <c r="B2" s="297">
        <f>'1. key ratios'!B2</f>
        <v>45107</v>
      </c>
    </row>
    <row r="3" spans="1:14" ht="14.25" customHeight="1"/>
    <row r="4" spans="1:14" ht="14.4" thickBot="1">
      <c r="A4" s="1" t="s">
        <v>262</v>
      </c>
      <c r="B4" s="47" t="s">
        <v>74</v>
      </c>
    </row>
    <row r="5" spans="1:14" s="19" customFormat="1">
      <c r="A5" s="106"/>
      <c r="B5" s="107"/>
      <c r="C5" s="108" t="s">
        <v>0</v>
      </c>
      <c r="D5" s="108" t="s">
        <v>1</v>
      </c>
      <c r="E5" s="108" t="s">
        <v>2</v>
      </c>
      <c r="F5" s="108" t="s">
        <v>3</v>
      </c>
      <c r="G5" s="108" t="s">
        <v>4</v>
      </c>
      <c r="H5" s="108" t="s">
        <v>5</v>
      </c>
      <c r="I5" s="108" t="s">
        <v>145</v>
      </c>
      <c r="J5" s="108" t="s">
        <v>146</v>
      </c>
      <c r="K5" s="108" t="s">
        <v>147</v>
      </c>
      <c r="L5" s="108" t="s">
        <v>148</v>
      </c>
      <c r="M5" s="108" t="s">
        <v>149</v>
      </c>
      <c r="N5" s="109" t="s">
        <v>150</v>
      </c>
    </row>
    <row r="6" spans="1:14" ht="41.4">
      <c r="A6" s="100"/>
      <c r="B6" s="57"/>
      <c r="C6" s="58" t="s">
        <v>84</v>
      </c>
      <c r="D6" s="59" t="s">
        <v>73</v>
      </c>
      <c r="E6" s="60" t="s">
        <v>83</v>
      </c>
      <c r="F6" s="61">
        <v>0</v>
      </c>
      <c r="G6" s="61">
        <v>0.2</v>
      </c>
      <c r="H6" s="61">
        <v>0.35</v>
      </c>
      <c r="I6" s="61">
        <v>0.5</v>
      </c>
      <c r="J6" s="61">
        <v>0.75</v>
      </c>
      <c r="K6" s="61">
        <v>1</v>
      </c>
      <c r="L6" s="61">
        <v>1.5</v>
      </c>
      <c r="M6" s="61">
        <v>2.5</v>
      </c>
      <c r="N6" s="101" t="s">
        <v>74</v>
      </c>
    </row>
    <row r="7" spans="1:14">
      <c r="A7" s="102">
        <v>1</v>
      </c>
      <c r="B7" s="62" t="s">
        <v>75</v>
      </c>
      <c r="C7" s="165">
        <v>80518750</v>
      </c>
      <c r="D7" s="57"/>
      <c r="E7" s="166">
        <v>1610375</v>
      </c>
      <c r="F7" s="166">
        <v>0</v>
      </c>
      <c r="G7" s="166">
        <v>0</v>
      </c>
      <c r="H7" s="166">
        <v>0</v>
      </c>
      <c r="I7" s="166">
        <v>0</v>
      </c>
      <c r="J7" s="166">
        <v>0</v>
      </c>
      <c r="K7" s="166">
        <v>1610375</v>
      </c>
      <c r="L7" s="166">
        <v>0</v>
      </c>
      <c r="M7" s="166">
        <v>0</v>
      </c>
      <c r="N7" s="166">
        <v>1610375</v>
      </c>
    </row>
    <row r="8" spans="1:14">
      <c r="A8" s="102">
        <v>1.1000000000000001</v>
      </c>
      <c r="B8" s="63" t="s">
        <v>76</v>
      </c>
      <c r="C8" s="165">
        <v>80518750</v>
      </c>
      <c r="D8" s="64">
        <v>0.02</v>
      </c>
      <c r="E8" s="166">
        <v>1610375</v>
      </c>
      <c r="F8" s="167">
        <v>0</v>
      </c>
      <c r="G8" s="167">
        <v>0</v>
      </c>
      <c r="H8" s="167">
        <v>0</v>
      </c>
      <c r="I8" s="167">
        <v>0</v>
      </c>
      <c r="J8" s="167">
        <v>0</v>
      </c>
      <c r="K8" s="167">
        <v>1610375</v>
      </c>
      <c r="L8" s="167">
        <v>0</v>
      </c>
      <c r="M8" s="167">
        <v>0</v>
      </c>
      <c r="N8" s="166">
        <v>1610375</v>
      </c>
    </row>
    <row r="9" spans="1:14">
      <c r="A9" s="102">
        <v>1.2</v>
      </c>
      <c r="B9" s="63" t="s">
        <v>77</v>
      </c>
      <c r="C9" s="165">
        <v>0</v>
      </c>
      <c r="D9" s="64">
        <v>0.05</v>
      </c>
      <c r="E9" s="166">
        <v>0</v>
      </c>
      <c r="F9" s="167">
        <v>0</v>
      </c>
      <c r="G9" s="167">
        <v>0</v>
      </c>
      <c r="H9" s="167">
        <v>0</v>
      </c>
      <c r="I9" s="167">
        <v>0</v>
      </c>
      <c r="J9" s="167">
        <v>0</v>
      </c>
      <c r="K9" s="167">
        <v>0</v>
      </c>
      <c r="L9" s="167">
        <v>0</v>
      </c>
      <c r="M9" s="167">
        <v>0</v>
      </c>
      <c r="N9" s="166">
        <v>0</v>
      </c>
    </row>
    <row r="10" spans="1:14">
      <c r="A10" s="102">
        <v>1.3</v>
      </c>
      <c r="B10" s="63" t="s">
        <v>78</v>
      </c>
      <c r="C10" s="165">
        <v>0</v>
      </c>
      <c r="D10" s="64">
        <v>0.08</v>
      </c>
      <c r="E10" s="166">
        <v>0</v>
      </c>
      <c r="F10" s="167">
        <v>0</v>
      </c>
      <c r="G10" s="167">
        <v>0</v>
      </c>
      <c r="H10" s="167">
        <v>0</v>
      </c>
      <c r="I10" s="167">
        <v>0</v>
      </c>
      <c r="J10" s="167">
        <v>0</v>
      </c>
      <c r="K10" s="167">
        <v>0</v>
      </c>
      <c r="L10" s="167">
        <v>0</v>
      </c>
      <c r="M10" s="167">
        <v>0</v>
      </c>
      <c r="N10" s="166">
        <v>0</v>
      </c>
    </row>
    <row r="11" spans="1:14">
      <c r="A11" s="102">
        <v>1.4</v>
      </c>
      <c r="B11" s="63" t="s">
        <v>79</v>
      </c>
      <c r="C11" s="165">
        <v>0</v>
      </c>
      <c r="D11" s="64">
        <v>0.11</v>
      </c>
      <c r="E11" s="166">
        <v>0</v>
      </c>
      <c r="F11" s="167">
        <v>0</v>
      </c>
      <c r="G11" s="167">
        <v>0</v>
      </c>
      <c r="H11" s="167">
        <v>0</v>
      </c>
      <c r="I11" s="167">
        <v>0</v>
      </c>
      <c r="J11" s="167">
        <v>0</v>
      </c>
      <c r="K11" s="167">
        <v>0</v>
      </c>
      <c r="L11" s="167">
        <v>0</v>
      </c>
      <c r="M11" s="167">
        <v>0</v>
      </c>
      <c r="N11" s="166">
        <v>0</v>
      </c>
    </row>
    <row r="12" spans="1:14">
      <c r="A12" s="102">
        <v>1.5</v>
      </c>
      <c r="B12" s="63" t="s">
        <v>80</v>
      </c>
      <c r="C12" s="165">
        <v>0</v>
      </c>
      <c r="D12" s="64">
        <v>0.14000000000000001</v>
      </c>
      <c r="E12" s="166">
        <v>0</v>
      </c>
      <c r="F12" s="167">
        <v>0</v>
      </c>
      <c r="G12" s="167">
        <v>0</v>
      </c>
      <c r="H12" s="167">
        <v>0</v>
      </c>
      <c r="I12" s="167">
        <v>0</v>
      </c>
      <c r="J12" s="167">
        <v>0</v>
      </c>
      <c r="K12" s="167">
        <v>0</v>
      </c>
      <c r="L12" s="167">
        <v>0</v>
      </c>
      <c r="M12" s="167">
        <v>0</v>
      </c>
      <c r="N12" s="166">
        <v>0</v>
      </c>
    </row>
    <row r="13" spans="1:14">
      <c r="A13" s="102">
        <v>1.6</v>
      </c>
      <c r="B13" s="65" t="s">
        <v>81</v>
      </c>
      <c r="C13" s="165">
        <v>0</v>
      </c>
      <c r="D13" s="66"/>
      <c r="E13" s="166">
        <v>0</v>
      </c>
      <c r="F13" s="167">
        <v>0</v>
      </c>
      <c r="G13" s="167">
        <v>0</v>
      </c>
      <c r="H13" s="167">
        <v>0</v>
      </c>
      <c r="I13" s="167">
        <v>0</v>
      </c>
      <c r="J13" s="167">
        <v>0</v>
      </c>
      <c r="K13" s="167">
        <v>0</v>
      </c>
      <c r="L13" s="167">
        <v>0</v>
      </c>
      <c r="M13" s="167">
        <v>0</v>
      </c>
      <c r="N13" s="166">
        <v>0</v>
      </c>
    </row>
    <row r="14" spans="1:14">
      <c r="A14" s="102">
        <v>2</v>
      </c>
      <c r="B14" s="67" t="s">
        <v>82</v>
      </c>
      <c r="C14" s="165">
        <v>0</v>
      </c>
      <c r="D14" s="57"/>
      <c r="E14" s="166">
        <v>0</v>
      </c>
      <c r="F14" s="167">
        <v>0</v>
      </c>
      <c r="G14" s="167">
        <v>0</v>
      </c>
      <c r="H14" s="167">
        <v>0</v>
      </c>
      <c r="I14" s="167">
        <v>0</v>
      </c>
      <c r="J14" s="167">
        <v>0</v>
      </c>
      <c r="K14" s="167">
        <v>0</v>
      </c>
      <c r="L14" s="167">
        <v>0</v>
      </c>
      <c r="M14" s="167">
        <v>0</v>
      </c>
      <c r="N14" s="166">
        <v>0</v>
      </c>
    </row>
    <row r="15" spans="1:14">
      <c r="A15" s="102">
        <v>2.1</v>
      </c>
      <c r="B15" s="65" t="s">
        <v>76</v>
      </c>
      <c r="C15" s="165">
        <v>0</v>
      </c>
      <c r="D15" s="64">
        <v>5.0000000000000001E-3</v>
      </c>
      <c r="E15" s="166">
        <v>0</v>
      </c>
      <c r="F15" s="167">
        <v>0</v>
      </c>
      <c r="G15" s="167">
        <v>0</v>
      </c>
      <c r="H15" s="167">
        <v>0</v>
      </c>
      <c r="I15" s="167">
        <v>0</v>
      </c>
      <c r="J15" s="167">
        <v>0</v>
      </c>
      <c r="K15" s="167">
        <v>0</v>
      </c>
      <c r="L15" s="167">
        <v>0</v>
      </c>
      <c r="M15" s="167">
        <v>0</v>
      </c>
      <c r="N15" s="166">
        <v>0</v>
      </c>
    </row>
    <row r="16" spans="1:14">
      <c r="A16" s="102">
        <v>2.2000000000000002</v>
      </c>
      <c r="B16" s="65" t="s">
        <v>77</v>
      </c>
      <c r="C16" s="165">
        <v>0</v>
      </c>
      <c r="D16" s="64">
        <v>0.01</v>
      </c>
      <c r="E16" s="166">
        <v>0</v>
      </c>
      <c r="F16" s="167">
        <v>0</v>
      </c>
      <c r="G16" s="167">
        <v>0</v>
      </c>
      <c r="H16" s="167">
        <v>0</v>
      </c>
      <c r="I16" s="167">
        <v>0</v>
      </c>
      <c r="J16" s="167">
        <v>0</v>
      </c>
      <c r="K16" s="167">
        <v>0</v>
      </c>
      <c r="L16" s="167">
        <v>0</v>
      </c>
      <c r="M16" s="167">
        <v>0</v>
      </c>
      <c r="N16" s="166">
        <v>0</v>
      </c>
    </row>
    <row r="17" spans="1:14">
      <c r="A17" s="102">
        <v>2.2999999999999998</v>
      </c>
      <c r="B17" s="65" t="s">
        <v>78</v>
      </c>
      <c r="C17" s="165">
        <v>0</v>
      </c>
      <c r="D17" s="64">
        <v>0.02</v>
      </c>
      <c r="E17" s="166">
        <v>0</v>
      </c>
      <c r="F17" s="167">
        <v>0</v>
      </c>
      <c r="G17" s="167">
        <v>0</v>
      </c>
      <c r="H17" s="167">
        <v>0</v>
      </c>
      <c r="I17" s="167">
        <v>0</v>
      </c>
      <c r="J17" s="167">
        <v>0</v>
      </c>
      <c r="K17" s="167">
        <v>0</v>
      </c>
      <c r="L17" s="167">
        <v>0</v>
      </c>
      <c r="M17" s="167">
        <v>0</v>
      </c>
      <c r="N17" s="166">
        <v>0</v>
      </c>
    </row>
    <row r="18" spans="1:14">
      <c r="A18" s="102">
        <v>2.4</v>
      </c>
      <c r="B18" s="65" t="s">
        <v>79</v>
      </c>
      <c r="C18" s="165">
        <v>0</v>
      </c>
      <c r="D18" s="64">
        <v>0.03</v>
      </c>
      <c r="E18" s="166">
        <v>0</v>
      </c>
      <c r="F18" s="167">
        <v>0</v>
      </c>
      <c r="G18" s="167">
        <v>0</v>
      </c>
      <c r="H18" s="167">
        <v>0</v>
      </c>
      <c r="I18" s="167">
        <v>0</v>
      </c>
      <c r="J18" s="167">
        <v>0</v>
      </c>
      <c r="K18" s="167">
        <v>0</v>
      </c>
      <c r="L18" s="167">
        <v>0</v>
      </c>
      <c r="M18" s="167">
        <v>0</v>
      </c>
      <c r="N18" s="166">
        <v>0</v>
      </c>
    </row>
    <row r="19" spans="1:14">
      <c r="A19" s="102">
        <v>2.5</v>
      </c>
      <c r="B19" s="65" t="s">
        <v>80</v>
      </c>
      <c r="C19" s="165">
        <v>0</v>
      </c>
      <c r="D19" s="64">
        <v>0.04</v>
      </c>
      <c r="E19" s="166">
        <v>0</v>
      </c>
      <c r="F19" s="167">
        <v>0</v>
      </c>
      <c r="G19" s="167">
        <v>0</v>
      </c>
      <c r="H19" s="167">
        <v>0</v>
      </c>
      <c r="I19" s="167">
        <v>0</v>
      </c>
      <c r="J19" s="167">
        <v>0</v>
      </c>
      <c r="K19" s="167">
        <v>0</v>
      </c>
      <c r="L19" s="167">
        <v>0</v>
      </c>
      <c r="M19" s="167">
        <v>0</v>
      </c>
      <c r="N19" s="166">
        <v>0</v>
      </c>
    </row>
    <row r="20" spans="1:14">
      <c r="A20" s="102">
        <v>2.6</v>
      </c>
      <c r="B20" s="65" t="s">
        <v>81</v>
      </c>
      <c r="C20" s="165">
        <v>0</v>
      </c>
      <c r="D20" s="66"/>
      <c r="E20" s="166">
        <v>0</v>
      </c>
      <c r="F20" s="167">
        <v>0</v>
      </c>
      <c r="G20" s="167">
        <v>0</v>
      </c>
      <c r="H20" s="167">
        <v>0</v>
      </c>
      <c r="I20" s="167">
        <v>0</v>
      </c>
      <c r="J20" s="167">
        <v>0</v>
      </c>
      <c r="K20" s="167">
        <v>0</v>
      </c>
      <c r="L20" s="167">
        <v>0</v>
      </c>
      <c r="M20" s="167">
        <v>0</v>
      </c>
      <c r="N20" s="166">
        <v>0</v>
      </c>
    </row>
    <row r="21" spans="1:14" ht="14.4" thickBot="1">
      <c r="A21" s="103">
        <v>3</v>
      </c>
      <c r="B21" s="104" t="s">
        <v>66</v>
      </c>
      <c r="C21" s="165">
        <v>80518750</v>
      </c>
      <c r="D21" s="105"/>
      <c r="E21" s="166">
        <v>1610375</v>
      </c>
      <c r="F21" s="167">
        <v>0</v>
      </c>
      <c r="G21" s="167">
        <v>0</v>
      </c>
      <c r="H21" s="167">
        <v>0</v>
      </c>
      <c r="I21" s="167">
        <v>0</v>
      </c>
      <c r="J21" s="167">
        <v>0</v>
      </c>
      <c r="K21" s="167">
        <v>1610375</v>
      </c>
      <c r="L21" s="167">
        <v>0</v>
      </c>
      <c r="M21" s="167">
        <v>0</v>
      </c>
      <c r="N21" s="166">
        <v>1610375</v>
      </c>
    </row>
    <row r="22" spans="1:14">
      <c r="E22" s="168"/>
      <c r="F22" s="168"/>
      <c r="G22" s="168"/>
      <c r="H22" s="168"/>
      <c r="I22" s="168"/>
      <c r="J22" s="168"/>
      <c r="K22" s="168"/>
      <c r="L22" s="168"/>
      <c r="M22" s="168"/>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2" tint="-9.9978637043366805E-2"/>
  </sheetPr>
  <dimension ref="A1:C43"/>
  <sheetViews>
    <sheetView workbookViewId="0"/>
  </sheetViews>
  <sheetFormatPr defaultRowHeight="14.4"/>
  <cols>
    <col min="1" max="1" width="11.44140625" customWidth="1"/>
    <col min="2" max="2" width="76.88671875" style="2" customWidth="1"/>
    <col min="3" max="3" width="22.88671875" customWidth="1"/>
  </cols>
  <sheetData>
    <row r="1" spans="1:3">
      <c r="A1" s="1" t="s">
        <v>108</v>
      </c>
      <c r="B1" t="str">
        <f>Info!C2</f>
        <v>ს.ს ტერა ბანკი</v>
      </c>
    </row>
    <row r="2" spans="1:3">
      <c r="A2" s="1" t="s">
        <v>109</v>
      </c>
      <c r="B2" s="297">
        <f>'1. key ratios'!B2</f>
        <v>45107</v>
      </c>
    </row>
    <row r="3" spans="1:3">
      <c r="A3" s="1"/>
      <c r="B3"/>
    </row>
    <row r="4" spans="1:3">
      <c r="A4" s="1" t="s">
        <v>428</v>
      </c>
      <c r="B4" t="s">
        <v>387</v>
      </c>
    </row>
    <row r="5" spans="1:3">
      <c r="A5" s="243"/>
      <c r="B5" s="243" t="s">
        <v>388</v>
      </c>
      <c r="C5" s="255"/>
    </row>
    <row r="6" spans="1:3">
      <c r="A6" s="244">
        <v>1</v>
      </c>
      <c r="B6" s="256" t="s">
        <v>440</v>
      </c>
      <c r="C6" s="257">
        <v>1631261985.4592824</v>
      </c>
    </row>
    <row r="7" spans="1:3">
      <c r="A7" s="244">
        <v>2</v>
      </c>
      <c r="B7" s="256" t="s">
        <v>389</v>
      </c>
      <c r="C7" s="257">
        <v>-24624894</v>
      </c>
    </row>
    <row r="8" spans="1:3">
      <c r="A8" s="245">
        <v>3</v>
      </c>
      <c r="B8" s="258" t="s">
        <v>390</v>
      </c>
      <c r="C8" s="259">
        <f>C6+C7</f>
        <v>1606637091.4592824</v>
      </c>
    </row>
    <row r="9" spans="1:3">
      <c r="A9" s="246"/>
      <c r="B9" s="246" t="s">
        <v>391</v>
      </c>
      <c r="C9" s="260"/>
    </row>
    <row r="10" spans="1:3">
      <c r="A10" s="247">
        <v>4</v>
      </c>
      <c r="B10" s="261" t="s">
        <v>392</v>
      </c>
      <c r="C10" s="257">
        <v>0</v>
      </c>
    </row>
    <row r="11" spans="1:3">
      <c r="A11" s="247">
        <v>5</v>
      </c>
      <c r="B11" s="262" t="s">
        <v>393</v>
      </c>
      <c r="C11" s="257">
        <v>0</v>
      </c>
    </row>
    <row r="12" spans="1:3">
      <c r="A12" s="247" t="s">
        <v>394</v>
      </c>
      <c r="B12" s="256" t="s">
        <v>395</v>
      </c>
      <c r="C12" s="259">
        <f>'15. CCR'!E21</f>
        <v>1610375</v>
      </c>
    </row>
    <row r="13" spans="1:3">
      <c r="A13" s="248">
        <v>6</v>
      </c>
      <c r="B13" s="263" t="s">
        <v>396</v>
      </c>
      <c r="C13" s="257">
        <v>0</v>
      </c>
    </row>
    <row r="14" spans="1:3">
      <c r="A14" s="248">
        <v>7</v>
      </c>
      <c r="B14" s="264" t="s">
        <v>397</v>
      </c>
      <c r="C14" s="257">
        <v>0</v>
      </c>
    </row>
    <row r="15" spans="1:3">
      <c r="A15" s="249">
        <v>8</v>
      </c>
      <c r="B15" s="256" t="s">
        <v>398</v>
      </c>
      <c r="C15" s="257">
        <v>0</v>
      </c>
    </row>
    <row r="16" spans="1:3" ht="22.8">
      <c r="A16" s="248">
        <v>9</v>
      </c>
      <c r="B16" s="264" t="s">
        <v>399</v>
      </c>
      <c r="C16" s="257">
        <v>0</v>
      </c>
    </row>
    <row r="17" spans="1:3">
      <c r="A17" s="248">
        <v>10</v>
      </c>
      <c r="B17" s="264" t="s">
        <v>400</v>
      </c>
      <c r="C17" s="257">
        <v>0</v>
      </c>
    </row>
    <row r="18" spans="1:3">
      <c r="A18" s="250">
        <v>11</v>
      </c>
      <c r="B18" s="265" t="s">
        <v>401</v>
      </c>
      <c r="C18" s="259">
        <f>SUM(C10:C17)</f>
        <v>1610375</v>
      </c>
    </row>
    <row r="19" spans="1:3">
      <c r="A19" s="246"/>
      <c r="B19" s="246" t="s">
        <v>402</v>
      </c>
      <c r="C19" s="266"/>
    </row>
    <row r="20" spans="1:3">
      <c r="A20" s="248">
        <v>12</v>
      </c>
      <c r="B20" s="261" t="s">
        <v>403</v>
      </c>
      <c r="C20" s="257">
        <v>0</v>
      </c>
    </row>
    <row r="21" spans="1:3">
      <c r="A21" s="248">
        <v>13</v>
      </c>
      <c r="B21" s="261" t="s">
        <v>404</v>
      </c>
      <c r="C21" s="257">
        <v>0</v>
      </c>
    </row>
    <row r="22" spans="1:3">
      <c r="A22" s="248">
        <v>14</v>
      </c>
      <c r="B22" s="261" t="s">
        <v>405</v>
      </c>
      <c r="C22" s="257">
        <v>0</v>
      </c>
    </row>
    <row r="23" spans="1:3" ht="22.8">
      <c r="A23" s="248" t="s">
        <v>406</v>
      </c>
      <c r="B23" s="261" t="s">
        <v>407</v>
      </c>
      <c r="C23" s="257">
        <v>0</v>
      </c>
    </row>
    <row r="24" spans="1:3">
      <c r="A24" s="248">
        <v>15</v>
      </c>
      <c r="B24" s="261" t="s">
        <v>408</v>
      </c>
      <c r="C24" s="257">
        <v>0</v>
      </c>
    </row>
    <row r="25" spans="1:3">
      <c r="A25" s="248" t="s">
        <v>409</v>
      </c>
      <c r="B25" s="256" t="s">
        <v>410</v>
      </c>
      <c r="C25" s="257">
        <v>0</v>
      </c>
    </row>
    <row r="26" spans="1:3">
      <c r="A26" s="250">
        <v>16</v>
      </c>
      <c r="B26" s="265" t="s">
        <v>411</v>
      </c>
      <c r="C26" s="259">
        <f>SUM(C20:C25)</f>
        <v>0</v>
      </c>
    </row>
    <row r="27" spans="1:3">
      <c r="A27" s="246"/>
      <c r="B27" s="246" t="s">
        <v>412</v>
      </c>
      <c r="C27" s="260"/>
    </row>
    <row r="28" spans="1:3">
      <c r="A28" s="247">
        <v>17</v>
      </c>
      <c r="B28" s="256" t="s">
        <v>413</v>
      </c>
      <c r="C28" s="257">
        <v>0</v>
      </c>
    </row>
    <row r="29" spans="1:3">
      <c r="A29" s="247">
        <v>18</v>
      </c>
      <c r="B29" s="256" t="s">
        <v>414</v>
      </c>
      <c r="C29" s="257">
        <v>0</v>
      </c>
    </row>
    <row r="30" spans="1:3">
      <c r="A30" s="250">
        <v>19</v>
      </c>
      <c r="B30" s="265" t="s">
        <v>415</v>
      </c>
      <c r="C30" s="259">
        <f>C28+C29</f>
        <v>0</v>
      </c>
    </row>
    <row r="31" spans="1:3">
      <c r="A31" s="251"/>
      <c r="B31" s="246" t="s">
        <v>416</v>
      </c>
      <c r="C31" s="260"/>
    </row>
    <row r="32" spans="1:3">
      <c r="A32" s="247" t="s">
        <v>417</v>
      </c>
      <c r="B32" s="261" t="s">
        <v>418</v>
      </c>
      <c r="C32" s="267">
        <v>0</v>
      </c>
    </row>
    <row r="33" spans="1:3">
      <c r="A33" s="247" t="s">
        <v>419</v>
      </c>
      <c r="B33" s="262" t="s">
        <v>420</v>
      </c>
      <c r="C33" s="267">
        <v>0</v>
      </c>
    </row>
    <row r="34" spans="1:3">
      <c r="A34" s="246"/>
      <c r="B34" s="246" t="s">
        <v>421</v>
      </c>
      <c r="C34" s="260"/>
    </row>
    <row r="35" spans="1:3">
      <c r="A35" s="250">
        <v>20</v>
      </c>
      <c r="B35" s="265" t="s">
        <v>86</v>
      </c>
      <c r="C35" s="259">
        <f>'1. key ratios'!C9</f>
        <v>229865876</v>
      </c>
    </row>
    <row r="36" spans="1:3">
      <c r="A36" s="250">
        <v>21</v>
      </c>
      <c r="B36" s="265" t="s">
        <v>422</v>
      </c>
      <c r="C36" s="259">
        <f>C8+C18+C26+C30</f>
        <v>1608247466.4592824</v>
      </c>
    </row>
    <row r="37" spans="1:3">
      <c r="A37" s="252"/>
      <c r="B37" s="252" t="s">
        <v>387</v>
      </c>
      <c r="C37" s="260"/>
    </row>
    <row r="38" spans="1:3">
      <c r="A38" s="250">
        <v>22</v>
      </c>
      <c r="B38" s="265" t="s">
        <v>387</v>
      </c>
      <c r="C38" s="577">
        <f>IFERROR(C35/C36,0)</f>
        <v>0.14292941900668601</v>
      </c>
    </row>
    <row r="39" spans="1:3">
      <c r="A39" s="252"/>
      <c r="B39" s="252" t="s">
        <v>423</v>
      </c>
      <c r="C39" s="260"/>
    </row>
    <row r="40" spans="1:3">
      <c r="A40" s="253" t="s">
        <v>424</v>
      </c>
      <c r="B40" s="261" t="s">
        <v>425</v>
      </c>
      <c r="C40" s="267">
        <v>0</v>
      </c>
    </row>
    <row r="41" spans="1:3">
      <c r="A41" s="254" t="s">
        <v>426</v>
      </c>
      <c r="B41" s="262" t="s">
        <v>427</v>
      </c>
      <c r="C41" s="267">
        <v>0</v>
      </c>
    </row>
    <row r="43" spans="1:3">
      <c r="B43" s="274"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2" tint="-9.9978637043366805E-2"/>
  </sheetPr>
  <dimension ref="A1:G42"/>
  <sheetViews>
    <sheetView zoomScale="90" zoomScaleNormal="90" workbookViewId="0">
      <pane xSplit="2" ySplit="6" topLeftCell="C7" activePane="bottomRight" state="frozen"/>
      <selection activeCell="B23" sqref="B23:C23"/>
      <selection pane="topRight" activeCell="B23" sqref="B23:C23"/>
      <selection pane="bottomLeft" activeCell="B23" sqref="B23:C23"/>
      <selection pane="bottomRight" activeCell="C7" sqref="C7"/>
    </sheetView>
  </sheetViews>
  <sheetFormatPr defaultRowHeight="14.4"/>
  <cols>
    <col min="1" max="1" width="9.88671875" style="1" bestFit="1" customWidth="1"/>
    <col min="2" max="2" width="82.5546875" style="17" customWidth="1"/>
    <col min="3" max="7" width="17.5546875" style="1" customWidth="1"/>
  </cols>
  <sheetData>
    <row r="1" spans="1:7">
      <c r="A1" s="1" t="s">
        <v>108</v>
      </c>
      <c r="B1" s="1" t="str">
        <f>Info!C2</f>
        <v>ს.ს ტერა ბანკი</v>
      </c>
    </row>
    <row r="2" spans="1:7">
      <c r="A2" s="1" t="s">
        <v>109</v>
      </c>
      <c r="B2" s="297">
        <f>'1. key ratios'!B2</f>
        <v>45107</v>
      </c>
    </row>
    <row r="3" spans="1:7">
      <c r="B3" s="297"/>
    </row>
    <row r="4" spans="1:7" ht="15" thickBot="1">
      <c r="A4" s="1" t="s">
        <v>488</v>
      </c>
      <c r="B4" s="173" t="s">
        <v>453</v>
      </c>
    </row>
    <row r="5" spans="1:7">
      <c r="A5" s="299"/>
      <c r="B5" s="300"/>
      <c r="C5" s="650" t="s">
        <v>454</v>
      </c>
      <c r="D5" s="650"/>
      <c r="E5" s="650"/>
      <c r="F5" s="650"/>
      <c r="G5" s="651" t="s">
        <v>455</v>
      </c>
    </row>
    <row r="6" spans="1:7">
      <c r="A6" s="301"/>
      <c r="B6" s="302"/>
      <c r="C6" s="303" t="s">
        <v>456</v>
      </c>
      <c r="D6" s="303" t="s">
        <v>457</v>
      </c>
      <c r="E6" s="303" t="s">
        <v>458</v>
      </c>
      <c r="F6" s="303" t="s">
        <v>459</v>
      </c>
      <c r="G6" s="652"/>
    </row>
    <row r="7" spans="1:7">
      <c r="A7" s="304"/>
      <c r="B7" s="305" t="s">
        <v>460</v>
      </c>
      <c r="C7" s="306"/>
      <c r="D7" s="306"/>
      <c r="E7" s="306"/>
      <c r="F7" s="306"/>
      <c r="G7" s="307"/>
    </row>
    <row r="8" spans="1:7">
      <c r="A8" s="308">
        <v>1</v>
      </c>
      <c r="B8" s="309" t="s">
        <v>461</v>
      </c>
      <c r="C8" s="310">
        <v>229865875.99999997</v>
      </c>
      <c r="D8" s="310">
        <v>0</v>
      </c>
      <c r="E8" s="310">
        <v>0</v>
      </c>
      <c r="F8" s="310">
        <v>305201399.53000021</v>
      </c>
      <c r="G8" s="310">
        <v>535067275.53000015</v>
      </c>
    </row>
    <row r="9" spans="1:7">
      <c r="A9" s="308">
        <v>2</v>
      </c>
      <c r="B9" s="311" t="s">
        <v>85</v>
      </c>
      <c r="C9" s="310">
        <v>229865875.99999997</v>
      </c>
      <c r="D9" s="310">
        <v>0</v>
      </c>
      <c r="E9" s="310">
        <v>0</v>
      </c>
      <c r="F9" s="310">
        <v>48310304.659999996</v>
      </c>
      <c r="G9" s="310">
        <v>278176180.65999997</v>
      </c>
    </row>
    <row r="10" spans="1:7">
      <c r="A10" s="308">
        <v>3</v>
      </c>
      <c r="B10" s="311" t="s">
        <v>462</v>
      </c>
      <c r="C10" s="312"/>
      <c r="D10" s="312"/>
      <c r="E10" s="312"/>
      <c r="F10" s="310">
        <v>256891094.87000018</v>
      </c>
      <c r="G10" s="310">
        <v>256891094.87000018</v>
      </c>
    </row>
    <row r="11" spans="1:7" ht="27.6">
      <c r="A11" s="308">
        <v>4</v>
      </c>
      <c r="B11" s="309" t="s">
        <v>463</v>
      </c>
      <c r="C11" s="310">
        <v>168176873.11000106</v>
      </c>
      <c r="D11" s="310">
        <v>126146435.58999993</v>
      </c>
      <c r="E11" s="310">
        <v>64162306.969999991</v>
      </c>
      <c r="F11" s="310">
        <v>16745036.399999995</v>
      </c>
      <c r="G11" s="310">
        <v>337776040.0640009</v>
      </c>
    </row>
    <row r="12" spans="1:7">
      <c r="A12" s="308">
        <v>5</v>
      </c>
      <c r="B12" s="311" t="s">
        <v>464</v>
      </c>
      <c r="C12" s="310">
        <v>140580978.11000103</v>
      </c>
      <c r="D12" s="310">
        <v>117503132.13999993</v>
      </c>
      <c r="E12" s="310">
        <v>61455607.749999993</v>
      </c>
      <c r="F12" s="310">
        <v>14150757.619999995</v>
      </c>
      <c r="G12" s="310">
        <v>317005951.83900088</v>
      </c>
    </row>
    <row r="13" spans="1:7">
      <c r="A13" s="308">
        <v>6</v>
      </c>
      <c r="B13" s="311" t="s">
        <v>465</v>
      </c>
      <c r="C13" s="310">
        <v>27595895.000000026</v>
      </c>
      <c r="D13" s="310">
        <v>8643303.4500000011</v>
      </c>
      <c r="E13" s="310">
        <v>2706699.2199999997</v>
      </c>
      <c r="F13" s="310">
        <v>2594278.7799999998</v>
      </c>
      <c r="G13" s="310">
        <v>20770088.225000013</v>
      </c>
    </row>
    <row r="14" spans="1:7">
      <c r="A14" s="308">
        <v>7</v>
      </c>
      <c r="B14" s="309" t="s">
        <v>466</v>
      </c>
      <c r="C14" s="310">
        <v>320316967.66459978</v>
      </c>
      <c r="D14" s="310">
        <v>257136389.48999998</v>
      </c>
      <c r="E14" s="310">
        <v>86459768.969999999</v>
      </c>
      <c r="F14" s="310">
        <v>0</v>
      </c>
      <c r="G14" s="310">
        <v>227456106.3199999</v>
      </c>
    </row>
    <row r="15" spans="1:7" ht="55.2">
      <c r="A15" s="308">
        <v>8</v>
      </c>
      <c r="B15" s="311" t="s">
        <v>467</v>
      </c>
      <c r="C15" s="310">
        <v>305885238.2099998</v>
      </c>
      <c r="D15" s="310">
        <v>62567205.460000008</v>
      </c>
      <c r="E15" s="310">
        <v>54177251.140000001</v>
      </c>
      <c r="F15" s="310">
        <v>0</v>
      </c>
      <c r="G15" s="310">
        <v>211314847.40499991</v>
      </c>
    </row>
    <row r="16" spans="1:7" ht="27.6">
      <c r="A16" s="308">
        <v>9</v>
      </c>
      <c r="B16" s="311" t="s">
        <v>468</v>
      </c>
      <c r="C16" s="310">
        <v>14431729.454599999</v>
      </c>
      <c r="D16" s="310">
        <v>194569184.02999997</v>
      </c>
      <c r="E16" s="310">
        <v>32282517.829999998</v>
      </c>
      <c r="F16" s="310">
        <v>0</v>
      </c>
      <c r="G16" s="310">
        <v>16141258.914999999</v>
      </c>
    </row>
    <row r="17" spans="1:7">
      <c r="A17" s="308">
        <v>10</v>
      </c>
      <c r="B17" s="309" t="s">
        <v>469</v>
      </c>
      <c r="C17" s="310">
        <v>0</v>
      </c>
      <c r="D17" s="310">
        <v>0</v>
      </c>
      <c r="E17" s="310">
        <v>0</v>
      </c>
      <c r="F17" s="310">
        <v>0</v>
      </c>
      <c r="G17" s="310">
        <v>0</v>
      </c>
    </row>
    <row r="18" spans="1:7">
      <c r="A18" s="308">
        <v>11</v>
      </c>
      <c r="B18" s="309" t="s">
        <v>89</v>
      </c>
      <c r="C18" s="310">
        <v>0</v>
      </c>
      <c r="D18" s="310">
        <v>14259907.279900007</v>
      </c>
      <c r="E18" s="310">
        <v>6579672.0699999994</v>
      </c>
      <c r="F18" s="310">
        <v>11586456.528199995</v>
      </c>
      <c r="G18" s="310">
        <v>0</v>
      </c>
    </row>
    <row r="19" spans="1:7">
      <c r="A19" s="308">
        <v>12</v>
      </c>
      <c r="B19" s="311" t="s">
        <v>470</v>
      </c>
      <c r="C19" s="310">
        <v>0</v>
      </c>
      <c r="D19" s="310">
        <v>0</v>
      </c>
      <c r="E19" s="310">
        <v>0</v>
      </c>
      <c r="F19" s="310">
        <v>0</v>
      </c>
      <c r="G19" s="310">
        <v>0</v>
      </c>
    </row>
    <row r="20" spans="1:7" ht="27.6">
      <c r="A20" s="308">
        <v>13</v>
      </c>
      <c r="B20" s="311" t="s">
        <v>471</v>
      </c>
      <c r="C20" s="310">
        <v>0</v>
      </c>
      <c r="D20" s="310">
        <v>14259907.279900007</v>
      </c>
      <c r="E20" s="310">
        <v>6579672.0699999994</v>
      </c>
      <c r="F20" s="310">
        <v>11586456.528199995</v>
      </c>
      <c r="G20" s="310">
        <v>0</v>
      </c>
    </row>
    <row r="21" spans="1:7">
      <c r="A21" s="313">
        <v>14</v>
      </c>
      <c r="B21" s="314" t="s">
        <v>472</v>
      </c>
      <c r="C21" s="312"/>
      <c r="D21" s="312"/>
      <c r="E21" s="312"/>
      <c r="F21" s="312"/>
      <c r="G21" s="315">
        <f>SUM(G8,G11,G14,G17,G18)</f>
        <v>1100299421.914001</v>
      </c>
    </row>
    <row r="22" spans="1:7">
      <c r="A22" s="316"/>
      <c r="B22" s="333" t="s">
        <v>473</v>
      </c>
      <c r="C22" s="317"/>
      <c r="D22" s="318"/>
      <c r="E22" s="317"/>
      <c r="F22" s="317"/>
      <c r="G22" s="319"/>
    </row>
    <row r="23" spans="1:7">
      <c r="A23" s="308">
        <v>15</v>
      </c>
      <c r="B23" s="309" t="s">
        <v>322</v>
      </c>
      <c r="C23" s="320">
        <v>293556256.61769998</v>
      </c>
      <c r="D23" s="320">
        <v>101701800</v>
      </c>
      <c r="E23" s="320">
        <v>0</v>
      </c>
      <c r="F23" s="320">
        <v>2476990.2399999998</v>
      </c>
      <c r="G23" s="320">
        <v>13644259.797885001</v>
      </c>
    </row>
    <row r="24" spans="1:7">
      <c r="A24" s="308">
        <v>16</v>
      </c>
      <c r="B24" s="309" t="s">
        <v>474</v>
      </c>
      <c r="C24" s="320">
        <v>146492.2935</v>
      </c>
      <c r="D24" s="320">
        <v>165759109.96574864</v>
      </c>
      <c r="E24" s="320">
        <v>119376729.26574561</v>
      </c>
      <c r="F24" s="320">
        <v>786479240.94369769</v>
      </c>
      <c r="G24" s="320">
        <v>788908342.70331335</v>
      </c>
    </row>
    <row r="25" spans="1:7" ht="27.6">
      <c r="A25" s="308">
        <v>17</v>
      </c>
      <c r="B25" s="311" t="s">
        <v>475</v>
      </c>
      <c r="C25" s="320" t="s">
        <v>991</v>
      </c>
      <c r="D25" s="320">
        <v>0</v>
      </c>
      <c r="E25" s="320">
        <v>0</v>
      </c>
      <c r="F25" s="320">
        <v>0</v>
      </c>
      <c r="G25" s="320">
        <v>0</v>
      </c>
    </row>
    <row r="26" spans="1:7" ht="27.6">
      <c r="A26" s="308">
        <v>18</v>
      </c>
      <c r="B26" s="311" t="s">
        <v>476</v>
      </c>
      <c r="C26" s="320">
        <v>146492.2935</v>
      </c>
      <c r="D26" s="320">
        <v>21863553.420000006</v>
      </c>
      <c r="E26" s="320">
        <v>577559</v>
      </c>
      <c r="F26" s="320">
        <v>3539249.96</v>
      </c>
      <c r="G26" s="320">
        <v>7129536.3170250012</v>
      </c>
    </row>
    <row r="27" spans="1:7">
      <c r="A27" s="308">
        <v>19</v>
      </c>
      <c r="B27" s="311" t="s">
        <v>477</v>
      </c>
      <c r="C27" s="320" t="s">
        <v>991</v>
      </c>
      <c r="D27" s="320">
        <v>110147589.97343327</v>
      </c>
      <c r="E27" s="320">
        <v>95581487.955745667</v>
      </c>
      <c r="F27" s="320">
        <v>586261330.81369758</v>
      </c>
      <c r="G27" s="320">
        <v>601186670.15623236</v>
      </c>
    </row>
    <row r="28" spans="1:7">
      <c r="A28" s="308">
        <v>20</v>
      </c>
      <c r="B28" s="321" t="s">
        <v>478</v>
      </c>
      <c r="C28" s="320">
        <v>0</v>
      </c>
      <c r="D28" s="320">
        <v>0</v>
      </c>
      <c r="E28" s="320">
        <v>0</v>
      </c>
      <c r="F28" s="320">
        <v>0</v>
      </c>
      <c r="G28" s="320">
        <v>0</v>
      </c>
    </row>
    <row r="29" spans="1:7">
      <c r="A29" s="308">
        <v>21</v>
      </c>
      <c r="B29" s="311" t="s">
        <v>479</v>
      </c>
      <c r="C29" s="320" t="s">
        <v>991</v>
      </c>
      <c r="D29" s="320">
        <v>30716640.710000083</v>
      </c>
      <c r="E29" s="320">
        <v>23217682.309999939</v>
      </c>
      <c r="F29" s="320">
        <v>184764603.3000001</v>
      </c>
      <c r="G29" s="320">
        <v>168949524.95939842</v>
      </c>
    </row>
    <row r="30" spans="1:7">
      <c r="A30" s="308">
        <v>22</v>
      </c>
      <c r="B30" s="321" t="s">
        <v>478</v>
      </c>
      <c r="C30" s="320">
        <v>0</v>
      </c>
      <c r="D30" s="320">
        <v>10150485.729397427</v>
      </c>
      <c r="E30" s="320">
        <v>7578469.4442198249</v>
      </c>
      <c r="F30" s="320">
        <v>75337746.778008372</v>
      </c>
      <c r="G30" s="320">
        <v>57834012.992514074</v>
      </c>
    </row>
    <row r="31" spans="1:7" ht="27.6">
      <c r="A31" s="308">
        <v>23</v>
      </c>
      <c r="B31" s="311" t="s">
        <v>480</v>
      </c>
      <c r="C31" s="320" t="s">
        <v>991</v>
      </c>
      <c r="D31" s="320">
        <v>3031325.8623152585</v>
      </c>
      <c r="E31" s="320">
        <v>0</v>
      </c>
      <c r="F31" s="320">
        <v>11914056.870000001</v>
      </c>
      <c r="G31" s="320">
        <v>11642611.270657631</v>
      </c>
    </row>
    <row r="32" spans="1:7">
      <c r="A32" s="308">
        <v>24</v>
      </c>
      <c r="B32" s="309" t="s">
        <v>481</v>
      </c>
      <c r="C32" s="320">
        <v>0</v>
      </c>
      <c r="D32" s="320">
        <v>0</v>
      </c>
      <c r="E32" s="320">
        <v>0</v>
      </c>
      <c r="F32" s="320">
        <v>0</v>
      </c>
      <c r="G32" s="320">
        <v>0</v>
      </c>
    </row>
    <row r="33" spans="1:7">
      <c r="A33" s="308">
        <v>25</v>
      </c>
      <c r="B33" s="309" t="s">
        <v>99</v>
      </c>
      <c r="C33" s="320">
        <v>46980790.604424983</v>
      </c>
      <c r="D33" s="320">
        <v>9018069.660000002</v>
      </c>
      <c r="E33" s="320">
        <v>4836901.4199999943</v>
      </c>
      <c r="F33" s="320">
        <v>76519012.565106571</v>
      </c>
      <c r="G33" s="320">
        <v>130476463.70953155</v>
      </c>
    </row>
    <row r="34" spans="1:7">
      <c r="A34" s="308">
        <v>26</v>
      </c>
      <c r="B34" s="311" t="s">
        <v>482</v>
      </c>
      <c r="C34" s="320">
        <v>0</v>
      </c>
      <c r="D34" s="320">
        <v>98350</v>
      </c>
      <c r="E34" s="320">
        <v>0</v>
      </c>
      <c r="F34" s="320">
        <v>0</v>
      </c>
      <c r="G34" s="320">
        <v>98350</v>
      </c>
    </row>
    <row r="35" spans="1:7">
      <c r="A35" s="308">
        <v>27</v>
      </c>
      <c r="B35" s="311" t="s">
        <v>483</v>
      </c>
      <c r="C35" s="320">
        <v>46980790.604424983</v>
      </c>
      <c r="D35" s="320">
        <v>8919719.660000002</v>
      </c>
      <c r="E35" s="320">
        <v>4836901.4199999943</v>
      </c>
      <c r="F35" s="320">
        <v>76519012.565106571</v>
      </c>
      <c r="G35" s="320">
        <v>130378113.70953155</v>
      </c>
    </row>
    <row r="36" spans="1:7">
      <c r="A36" s="308">
        <v>28</v>
      </c>
      <c r="B36" s="309" t="s">
        <v>484</v>
      </c>
      <c r="C36" s="320">
        <v>0</v>
      </c>
      <c r="D36" s="320">
        <v>29338714.631799996</v>
      </c>
      <c r="E36" s="320">
        <v>22975883.256999999</v>
      </c>
      <c r="F36" s="320">
        <v>33667136.965699963</v>
      </c>
      <c r="G36" s="320">
        <v>7351693.7793467296</v>
      </c>
    </row>
    <row r="37" spans="1:7">
      <c r="A37" s="313">
        <v>29</v>
      </c>
      <c r="B37" s="314" t="s">
        <v>485</v>
      </c>
      <c r="C37" s="312"/>
      <c r="D37" s="312"/>
      <c r="E37" s="312"/>
      <c r="F37" s="312"/>
      <c r="G37" s="315">
        <f>SUM(G23:G24,G32:G33,G36)</f>
        <v>940380759.99007654</v>
      </c>
    </row>
    <row r="38" spans="1:7">
      <c r="A38" s="304"/>
      <c r="B38" s="322"/>
      <c r="C38" s="323"/>
      <c r="D38" s="323"/>
      <c r="E38" s="323"/>
      <c r="F38" s="323"/>
      <c r="G38" s="324"/>
    </row>
    <row r="39" spans="1:7" ht="15" thickBot="1">
      <c r="A39" s="325">
        <v>30</v>
      </c>
      <c r="B39" s="326" t="s">
        <v>453</v>
      </c>
      <c r="C39" s="205"/>
      <c r="D39" s="189"/>
      <c r="E39" s="189"/>
      <c r="F39" s="327"/>
      <c r="G39" s="328">
        <f>IFERROR(G21/G37,0)</f>
        <v>1.1700573520087885</v>
      </c>
    </row>
    <row r="42" spans="1:7" ht="41.4">
      <c r="B42" s="17"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9.9978637043366805E-2"/>
  </sheetPr>
  <dimension ref="A1:Y51"/>
  <sheetViews>
    <sheetView zoomScale="63" zoomScaleNormal="63" workbookViewId="0">
      <pane xSplit="1" ySplit="5" topLeftCell="B6" activePane="bottomRight" state="frozen"/>
      <selection activeCell="B23" sqref="B23:C23"/>
      <selection pane="topRight" activeCell="B23" sqref="B23:C23"/>
      <selection pane="bottomLeft" activeCell="B23" sqref="B23:C23"/>
      <selection pane="bottomRight" activeCell="AB21" sqref="AB21"/>
    </sheetView>
  </sheetViews>
  <sheetFormatPr defaultRowHeight="14.4"/>
  <cols>
    <col min="1" max="1" width="9.5546875" style="14" bestFit="1" customWidth="1"/>
    <col min="2" max="2" width="88.44140625" style="12" customWidth="1"/>
    <col min="3" max="3" width="14" style="12" bestFit="1" customWidth="1"/>
    <col min="4" max="4" width="13.6640625" style="1" bestFit="1" customWidth="1"/>
    <col min="5" max="6" width="13.5546875" style="1" bestFit="1" customWidth="1"/>
    <col min="7" max="7" width="12.6640625" style="1" customWidth="1"/>
    <col min="8" max="8" width="6.6640625" customWidth="1"/>
    <col min="9" max="9" width="14" bestFit="1" customWidth="1"/>
    <col min="10" max="12" width="13" bestFit="1" customWidth="1"/>
    <col min="13" max="13" width="6.6640625" customWidth="1"/>
    <col min="16" max="16" width="16.88671875" bestFit="1" customWidth="1"/>
    <col min="17" max="17" width="17.44140625" bestFit="1" customWidth="1"/>
    <col min="18" max="18" width="16" bestFit="1" customWidth="1"/>
    <col min="21" max="21" width="12" bestFit="1" customWidth="1"/>
  </cols>
  <sheetData>
    <row r="1" spans="1:12">
      <c r="A1" s="13" t="s">
        <v>108</v>
      </c>
      <c r="B1" s="273" t="str">
        <f>Info!C2</f>
        <v>ს.ს ტერა ბანკი</v>
      </c>
    </row>
    <row r="2" spans="1:12">
      <c r="A2" s="13" t="s">
        <v>109</v>
      </c>
      <c r="B2" s="585">
        <v>45107</v>
      </c>
    </row>
    <row r="3" spans="1:12" ht="15" thickBot="1">
      <c r="A3" s="13"/>
    </row>
    <row r="4" spans="1:12" ht="15" thickBot="1">
      <c r="A4" s="32" t="s">
        <v>252</v>
      </c>
      <c r="B4" s="137" t="s">
        <v>139</v>
      </c>
      <c r="C4" s="138"/>
      <c r="D4" s="592" t="s">
        <v>936</v>
      </c>
      <c r="E4" s="593"/>
      <c r="F4" s="593"/>
      <c r="G4" s="594"/>
      <c r="I4" s="595" t="s">
        <v>937</v>
      </c>
      <c r="J4" s="596"/>
      <c r="K4" s="596"/>
      <c r="L4" s="597"/>
    </row>
    <row r="5" spans="1:12">
      <c r="A5" s="174" t="s">
        <v>25</v>
      </c>
      <c r="B5" s="175"/>
      <c r="C5" s="286" t="str">
        <f>INT((MONTH($B$2))/3)&amp;"Q"&amp;"-"&amp;YEAR($B$2)</f>
        <v>2Q-2023</v>
      </c>
      <c r="D5" s="286" t="str">
        <f>IF(INT(MONTH($B$2))=3, "4"&amp;"Q"&amp;"-"&amp;YEAR($B$2)-1, IF(INT(MONTH($B$2))=6, "1"&amp;"Q"&amp;"-"&amp;YEAR($B$2), IF(INT(MONTH($B$2))=9, "2"&amp;"Q"&amp;"-"&amp;YEAR($B$2),IF(INT(MONTH($B$2))=12, "3"&amp;"Q"&amp;"-"&amp;YEAR($B$2), 0))))</f>
        <v>1Q-2023</v>
      </c>
      <c r="E5" s="286" t="str">
        <f>IF(INT(MONTH($B$2))=3, "3"&amp;"Q"&amp;"-"&amp;YEAR($B$2)-1, IF(INT(MONTH($B$2))=6, "4"&amp;"Q"&amp;"-"&amp;YEAR($B$2)-1, IF(INT(MONTH($B$2))=9, "1"&amp;"Q"&amp;"-"&amp;YEAR($B$2),IF(INT(MONTH($B$2))=12, "2"&amp;"Q"&amp;"-"&amp;YEAR($B$2), 0))))</f>
        <v>4Q-2022</v>
      </c>
      <c r="F5" s="286" t="str">
        <f>IF(INT(MONTH($B$2))=3, "2"&amp;"Q"&amp;"-"&amp;YEAR($B$2)-1, IF(INT(MONTH($B$2))=6, "3"&amp;"Q"&amp;"-"&amp;YEAR($B$2)-1, IF(INT(MONTH($B$2))=9, "4"&amp;"Q"&amp;"-"&amp;YEAR($B$2)-1,IF(INT(MONTH($B$2))=12, "1"&amp;"Q"&amp;"-"&amp;YEAR($B$2), 0))))</f>
        <v>3Q-2022</v>
      </c>
      <c r="G5" s="287" t="str">
        <f>IF(INT(MONTH($B$2))=3, "1"&amp;"Q"&amp;"-"&amp;YEAR($B$2)-1, IF(INT(MONTH($B$2))=6, "2"&amp;"Q"&amp;"-"&amp;YEAR($B$2)-1, IF(INT(MONTH($B$2))=9, "3"&amp;"Q"&amp;"-"&amp;YEAR($B$2)-1,IF(INT(MONTH($B$2))=12, "4"&amp;"Q"&amp;"-"&amp;YEAR($B$2)-1, 0))))</f>
        <v>2Q-2022</v>
      </c>
      <c r="I5" s="556" t="str">
        <f>E5</f>
        <v>4Q-2022</v>
      </c>
      <c r="J5" s="286" t="str">
        <f>F5</f>
        <v>3Q-2022</v>
      </c>
      <c r="K5" s="286" t="str">
        <f>G5</f>
        <v>2Q-2022</v>
      </c>
      <c r="L5" s="287" t="s">
        <v>992</v>
      </c>
    </row>
    <row r="6" spans="1:12">
      <c r="A6" s="288"/>
      <c r="B6" s="289" t="s">
        <v>106</v>
      </c>
      <c r="C6" s="176"/>
      <c r="D6" s="176"/>
      <c r="E6" s="176"/>
      <c r="F6" s="176"/>
      <c r="G6" s="177"/>
      <c r="I6" s="557"/>
      <c r="J6" s="176"/>
      <c r="K6" s="176"/>
      <c r="L6" s="177"/>
    </row>
    <row r="7" spans="1:12">
      <c r="A7" s="288"/>
      <c r="B7" s="290" t="s">
        <v>110</v>
      </c>
      <c r="C7" s="176"/>
      <c r="D7" s="176"/>
      <c r="E7" s="176"/>
      <c r="F7" s="176"/>
      <c r="G7" s="177"/>
      <c r="I7" s="557"/>
      <c r="J7" s="176"/>
      <c r="K7" s="176"/>
      <c r="L7" s="177"/>
    </row>
    <row r="8" spans="1:12">
      <c r="A8" s="277">
        <v>1</v>
      </c>
      <c r="B8" s="278" t="s">
        <v>22</v>
      </c>
      <c r="C8" s="291">
        <v>212850826</v>
      </c>
      <c r="D8" s="291">
        <v>203320753</v>
      </c>
      <c r="E8" s="291">
        <v>195947005</v>
      </c>
      <c r="F8" s="291">
        <v>191576687</v>
      </c>
      <c r="G8" s="291">
        <v>182244748</v>
      </c>
      <c r="I8" s="558">
        <v>158975772.0999999</v>
      </c>
      <c r="J8" s="558">
        <v>157032910.49999994</v>
      </c>
      <c r="K8" s="558">
        <v>147181488.98999986</v>
      </c>
      <c r="L8" s="558">
        <v>140360990.93000007</v>
      </c>
    </row>
    <row r="9" spans="1:12">
      <c r="A9" s="277">
        <v>2</v>
      </c>
      <c r="B9" s="278" t="s">
        <v>86</v>
      </c>
      <c r="C9" s="291">
        <v>229865876</v>
      </c>
      <c r="D9" s="291">
        <v>219963353</v>
      </c>
      <c r="E9" s="291">
        <v>213510005</v>
      </c>
      <c r="F9" s="291">
        <v>191576687</v>
      </c>
      <c r="G9" s="291">
        <v>182244748</v>
      </c>
      <c r="I9" s="558">
        <v>176538772.0999999</v>
      </c>
      <c r="J9" s="558">
        <v>157032910.49999994</v>
      </c>
      <c r="K9" s="558">
        <v>147181488.98999986</v>
      </c>
      <c r="L9" s="558">
        <v>140360990.93000007</v>
      </c>
    </row>
    <row r="10" spans="1:12">
      <c r="A10" s="277">
        <v>3</v>
      </c>
      <c r="B10" s="278" t="s">
        <v>85</v>
      </c>
      <c r="C10" s="291">
        <v>278176180.65999997</v>
      </c>
      <c r="D10" s="291">
        <v>251722453.05000001</v>
      </c>
      <c r="E10" s="291">
        <v>248013599.03999999</v>
      </c>
      <c r="F10" s="291">
        <v>227653127</v>
      </c>
      <c r="G10" s="291">
        <v>223054627.55000001</v>
      </c>
      <c r="I10" s="558">
        <v>224948225.08418214</v>
      </c>
      <c r="J10" s="558">
        <v>206456474.60208443</v>
      </c>
      <c r="K10" s="558">
        <v>201106410.27410448</v>
      </c>
      <c r="L10" s="558">
        <v>201487619.53327212</v>
      </c>
    </row>
    <row r="11" spans="1:12">
      <c r="A11" s="277">
        <v>4</v>
      </c>
      <c r="B11" s="278" t="s">
        <v>445</v>
      </c>
      <c r="C11" s="291">
        <v>163319746.53903344</v>
      </c>
      <c r="D11" s="291">
        <v>153177601.77370158</v>
      </c>
      <c r="E11" s="291">
        <v>147680541.80124769</v>
      </c>
      <c r="F11" s="291">
        <v>104212988.68897288</v>
      </c>
      <c r="G11" s="291">
        <v>98323213.475536197</v>
      </c>
      <c r="I11" s="558">
        <v>88050858.94691579</v>
      </c>
      <c r="J11" s="558">
        <v>77846813.833223715</v>
      </c>
      <c r="K11" s="558">
        <v>77464129.769991755</v>
      </c>
      <c r="L11" s="558">
        <v>77085616.011116952</v>
      </c>
    </row>
    <row r="12" spans="1:12">
      <c r="A12" s="277">
        <v>5</v>
      </c>
      <c r="B12" s="278" t="s">
        <v>446</v>
      </c>
      <c r="C12" s="291">
        <v>196222748.2535924</v>
      </c>
      <c r="D12" s="291">
        <v>183784102.29672137</v>
      </c>
      <c r="E12" s="291">
        <v>176651569.99664143</v>
      </c>
      <c r="F12" s="291">
        <v>130564920.95078498</v>
      </c>
      <c r="G12" s="291">
        <v>124411657.12930471</v>
      </c>
      <c r="I12" s="558">
        <v>117477454.77787572</v>
      </c>
      <c r="J12" s="558">
        <v>103826103.87302049</v>
      </c>
      <c r="K12" s="558">
        <v>103317324.97125384</v>
      </c>
      <c r="L12" s="558">
        <v>102814354.3737711</v>
      </c>
    </row>
    <row r="13" spans="1:12">
      <c r="A13" s="277">
        <v>6</v>
      </c>
      <c r="B13" s="278" t="s">
        <v>447</v>
      </c>
      <c r="C13" s="291">
        <v>239857756.53111845</v>
      </c>
      <c r="D13" s="291">
        <v>224372331.63801169</v>
      </c>
      <c r="E13" s="291">
        <v>223670846.47419217</v>
      </c>
      <c r="F13" s="291">
        <v>174435205.73728317</v>
      </c>
      <c r="G13" s="291">
        <v>167717835.12406361</v>
      </c>
      <c r="I13" s="558">
        <v>165312649.29438362</v>
      </c>
      <c r="J13" s="558">
        <v>147017068.8142595</v>
      </c>
      <c r="K13" s="558">
        <v>146365031.30004895</v>
      </c>
      <c r="L13" s="558">
        <v>145652618.20997047</v>
      </c>
    </row>
    <row r="14" spans="1:12">
      <c r="A14" s="288"/>
      <c r="B14" s="289" t="s">
        <v>449</v>
      </c>
      <c r="C14" s="176"/>
      <c r="D14" s="176"/>
      <c r="E14" s="176"/>
      <c r="F14" s="176"/>
      <c r="G14" s="177"/>
      <c r="I14" s="557"/>
      <c r="J14" s="176"/>
      <c r="K14" s="176"/>
      <c r="L14" s="177"/>
    </row>
    <row r="15" spans="1:12" ht="21.9" customHeight="1">
      <c r="A15" s="277">
        <v>7</v>
      </c>
      <c r="B15" s="278" t="s">
        <v>448</v>
      </c>
      <c r="C15" s="292">
        <v>1298022881.8039694</v>
      </c>
      <c r="D15" s="292">
        <v>1202768881.8040941</v>
      </c>
      <c r="E15" s="292">
        <v>1212966342.928669</v>
      </c>
      <c r="F15" s="292">
        <v>1203246145.0536947</v>
      </c>
      <c r="G15" s="292">
        <v>1190248954.006171</v>
      </c>
      <c r="I15" s="558">
        <v>1237994750.9820781</v>
      </c>
      <c r="J15" s="558">
        <v>1187501524.3305099</v>
      </c>
      <c r="K15" s="558">
        <v>1172205723.6921189</v>
      </c>
      <c r="L15" s="558">
        <v>1159483107.9255137</v>
      </c>
    </row>
    <row r="16" spans="1:12">
      <c r="A16" s="288"/>
      <c r="B16" s="289" t="s">
        <v>452</v>
      </c>
      <c r="C16" s="176"/>
      <c r="D16" s="176"/>
      <c r="E16" s="176"/>
      <c r="F16" s="176"/>
      <c r="G16" s="177"/>
      <c r="I16" s="557"/>
      <c r="J16" s="176"/>
      <c r="K16" s="176"/>
      <c r="L16" s="177"/>
    </row>
    <row r="17" spans="1:25">
      <c r="A17" s="277"/>
      <c r="B17" s="290" t="s">
        <v>435</v>
      </c>
      <c r="C17" s="176"/>
      <c r="D17" s="176"/>
      <c r="E17" s="176"/>
      <c r="F17" s="176"/>
      <c r="G17" s="177"/>
      <c r="I17" s="557"/>
      <c r="J17" s="176"/>
      <c r="K17" s="176"/>
      <c r="L17" s="177"/>
    </row>
    <row r="18" spans="1:25">
      <c r="A18" s="277">
        <v>8</v>
      </c>
      <c r="B18" s="278" t="s">
        <v>443</v>
      </c>
      <c r="C18" s="298">
        <v>0.16398079647423755</v>
      </c>
      <c r="D18" s="298">
        <v>0.16904390866433863</v>
      </c>
      <c r="E18" s="298">
        <v>0.1615436455779079</v>
      </c>
      <c r="F18" s="298">
        <v>0.1592165391823889</v>
      </c>
      <c r="G18" s="298">
        <v>0.15311481466679375</v>
      </c>
      <c r="I18" s="559">
        <v>0.12841393065187667</v>
      </c>
      <c r="J18" s="559">
        <v>0.13223807067408358</v>
      </c>
      <c r="K18" s="559">
        <v>0.12555943552844931</v>
      </c>
      <c r="L18" s="559">
        <v>0.12105479585737698</v>
      </c>
      <c r="O18" s="588"/>
      <c r="P18" s="588"/>
      <c r="Q18" s="588"/>
      <c r="R18" s="588"/>
      <c r="S18" s="588"/>
      <c r="T18" s="588"/>
      <c r="U18" s="588"/>
      <c r="V18" s="588"/>
      <c r="W18" s="588"/>
      <c r="X18" s="588"/>
      <c r="Y18" s="588"/>
    </row>
    <row r="19" spans="1:25" ht="15" customHeight="1">
      <c r="A19" s="277">
        <v>9</v>
      </c>
      <c r="B19" s="278" t="s">
        <v>442</v>
      </c>
      <c r="C19" s="298">
        <v>0.17708923257233836</v>
      </c>
      <c r="D19" s="298">
        <v>0.18288081469988299</v>
      </c>
      <c r="E19" s="298">
        <v>0.17602302507791504</v>
      </c>
      <c r="F19" s="298">
        <v>0.1592165391823889</v>
      </c>
      <c r="G19" s="298">
        <v>0.15311481466679375</v>
      </c>
      <c r="I19" s="559">
        <v>0.14260058207836099</v>
      </c>
      <c r="J19" s="559">
        <v>0.13223807067408358</v>
      </c>
      <c r="K19" s="559">
        <v>0.12555943552844931</v>
      </c>
      <c r="L19" s="559">
        <v>0.12105479585737698</v>
      </c>
      <c r="O19" s="588"/>
      <c r="P19" s="588"/>
      <c r="Q19" s="588"/>
      <c r="R19" s="588"/>
      <c r="S19" s="588"/>
      <c r="T19" s="588"/>
      <c r="U19" s="588"/>
      <c r="V19" s="588"/>
      <c r="W19" s="588"/>
      <c r="X19" s="588"/>
      <c r="Y19" s="588"/>
    </row>
    <row r="20" spans="1:25">
      <c r="A20" s="277">
        <v>10</v>
      </c>
      <c r="B20" s="278" t="s">
        <v>444</v>
      </c>
      <c r="C20" s="298">
        <v>0.21430760933381668</v>
      </c>
      <c r="D20" s="298">
        <v>0.20928580449506537</v>
      </c>
      <c r="E20" s="298">
        <v>0.20446865693006697</v>
      </c>
      <c r="F20" s="298">
        <v>0.18919913264284011</v>
      </c>
      <c r="G20" s="298">
        <v>0.18740165811466325</v>
      </c>
      <c r="I20" s="559">
        <v>0.18170369858655291</v>
      </c>
      <c r="J20" s="559">
        <v>0.17385786070336251</v>
      </c>
      <c r="K20" s="559">
        <v>0.17156238551768521</v>
      </c>
      <c r="L20" s="559">
        <v>0.1737736566889389</v>
      </c>
      <c r="O20" s="588"/>
      <c r="P20" s="588"/>
      <c r="Q20" s="588"/>
      <c r="R20" s="588"/>
      <c r="S20" s="588"/>
      <c r="T20" s="588"/>
      <c r="U20" s="588"/>
      <c r="V20" s="588"/>
      <c r="W20" s="588"/>
      <c r="X20" s="588"/>
      <c r="Y20" s="588"/>
    </row>
    <row r="21" spans="1:25">
      <c r="A21" s="277">
        <v>11</v>
      </c>
      <c r="B21" s="278" t="s">
        <v>445</v>
      </c>
      <c r="C21" s="298">
        <v>0.12582193182300033</v>
      </c>
      <c r="D21" s="298">
        <v>0.12735414433398271</v>
      </c>
      <c r="E21" s="298">
        <v>0.12175155779234374</v>
      </c>
      <c r="F21" s="298">
        <v>8.660986708112195E-2</v>
      </c>
      <c r="G21" s="298">
        <v>8.2607267281855079E-2</v>
      </c>
      <c r="I21" s="559">
        <v>7.1123774052407482E-2</v>
      </c>
      <c r="J21" s="559">
        <v>6.5555127499404453E-2</v>
      </c>
      <c r="K21" s="559">
        <v>6.6084073984898739E-2</v>
      </c>
      <c r="L21" s="559">
        <v>6.6482741735698486E-2</v>
      </c>
      <c r="O21" s="588"/>
      <c r="P21" s="588"/>
      <c r="Q21" s="588"/>
      <c r="R21" s="588"/>
      <c r="S21" s="588"/>
      <c r="T21" s="588"/>
      <c r="U21" s="588"/>
      <c r="V21" s="588"/>
      <c r="W21" s="588"/>
      <c r="X21" s="588"/>
      <c r="Y21" s="588"/>
    </row>
    <row r="22" spans="1:25">
      <c r="A22" s="277">
        <v>12</v>
      </c>
      <c r="B22" s="278" t="s">
        <v>446</v>
      </c>
      <c r="C22" s="298">
        <v>0.15117048474591255</v>
      </c>
      <c r="D22" s="298">
        <v>0.15280084567955754</v>
      </c>
      <c r="E22" s="298">
        <v>0.14563600303213836</v>
      </c>
      <c r="F22" s="298">
        <v>0.10851056659313754</v>
      </c>
      <c r="G22" s="298">
        <v>0.10452574371988037</v>
      </c>
      <c r="I22" s="559">
        <v>9.4893338347907419E-2</v>
      </c>
      <c r="J22" s="559">
        <v>8.7432396292337899E-2</v>
      </c>
      <c r="K22" s="559">
        <v>8.8139242867568746E-2</v>
      </c>
      <c r="L22" s="559">
        <v>8.8672576315252355E-2</v>
      </c>
      <c r="O22" s="588"/>
      <c r="P22" s="588"/>
      <c r="Q22" s="588"/>
      <c r="R22" s="588"/>
      <c r="S22" s="588"/>
      <c r="T22" s="588"/>
      <c r="U22" s="588"/>
      <c r="V22" s="588"/>
      <c r="W22" s="588"/>
      <c r="X22" s="588"/>
      <c r="Y22" s="588"/>
    </row>
    <row r="23" spans="1:25">
      <c r="A23" s="277">
        <v>13</v>
      </c>
      <c r="B23" s="278" t="s">
        <v>447</v>
      </c>
      <c r="C23" s="298">
        <v>0.18478700174974447</v>
      </c>
      <c r="D23" s="298">
        <v>0.18654650534478764</v>
      </c>
      <c r="E23" s="298">
        <v>0.18439987867606117</v>
      </c>
      <c r="F23" s="298">
        <v>0.14497050869795142</v>
      </c>
      <c r="G23" s="298">
        <v>0.14090987818939438</v>
      </c>
      <c r="I23" s="559">
        <v>0.13353259306087056</v>
      </c>
      <c r="J23" s="559">
        <v>0.12380368850233253</v>
      </c>
      <c r="K23" s="559">
        <v>0.1248629215348311</v>
      </c>
      <c r="L23" s="559">
        <v>0.1256185771180095</v>
      </c>
      <c r="O23" s="588"/>
      <c r="P23" s="588"/>
      <c r="Q23" s="588"/>
      <c r="R23" s="588"/>
      <c r="S23" s="588"/>
      <c r="T23" s="588"/>
      <c r="U23" s="588"/>
      <c r="V23" s="588"/>
      <c r="W23" s="588"/>
      <c r="X23" s="588"/>
      <c r="Y23" s="588"/>
    </row>
    <row r="24" spans="1:25">
      <c r="A24" s="288"/>
      <c r="B24" s="289" t="s">
        <v>6</v>
      </c>
      <c r="C24" s="176"/>
      <c r="D24" s="176"/>
      <c r="E24" s="176"/>
      <c r="F24" s="176"/>
      <c r="G24" s="177"/>
      <c r="I24" s="557"/>
      <c r="J24" s="176"/>
      <c r="K24" s="176"/>
      <c r="L24" s="177"/>
      <c r="O24" s="588"/>
      <c r="P24" s="588"/>
      <c r="Q24" s="588"/>
      <c r="R24" s="588"/>
      <c r="S24" s="588"/>
      <c r="T24" s="588"/>
      <c r="U24" s="588"/>
      <c r="V24" s="588"/>
      <c r="W24" s="588"/>
      <c r="X24" s="588"/>
      <c r="Y24" s="588"/>
    </row>
    <row r="25" spans="1:25" ht="15" customHeight="1">
      <c r="A25" s="293">
        <v>14</v>
      </c>
      <c r="B25" s="294" t="s">
        <v>7</v>
      </c>
      <c r="C25" s="298">
        <v>9.9963525157391611E-2</v>
      </c>
      <c r="D25" s="298">
        <v>0.10008739898038196</v>
      </c>
      <c r="E25" s="298">
        <v>9.4240564415353986E-2</v>
      </c>
      <c r="F25" s="298">
        <v>9.3403919263166393E-2</v>
      </c>
      <c r="G25" s="298">
        <v>8.9466148327518591E-2</v>
      </c>
      <c r="I25" s="559">
        <v>9.5616438891839739E-2</v>
      </c>
      <c r="J25" s="559">
        <v>9.3724526924680057E-2</v>
      </c>
      <c r="K25" s="559">
        <v>9.0969951291550111E-2</v>
      </c>
      <c r="L25" s="559">
        <v>8.7629368918025183E-2</v>
      </c>
      <c r="O25" s="588"/>
      <c r="P25" s="588"/>
      <c r="Q25" s="588"/>
      <c r="R25" s="588"/>
      <c r="S25" s="588"/>
      <c r="T25" s="588"/>
      <c r="U25" s="588"/>
      <c r="V25" s="588"/>
      <c r="W25" s="588"/>
      <c r="X25" s="588"/>
      <c r="Y25" s="588"/>
    </row>
    <row r="26" spans="1:25">
      <c r="A26" s="293">
        <v>15</v>
      </c>
      <c r="B26" s="294" t="s">
        <v>8</v>
      </c>
      <c r="C26" s="298">
        <v>5.6125255334319571E-2</v>
      </c>
      <c r="D26" s="298">
        <v>5.4492376809453111E-2</v>
      </c>
      <c r="E26" s="298">
        <v>5.1747584817279611E-2</v>
      </c>
      <c r="F26" s="298">
        <v>5.0671786849231681E-2</v>
      </c>
      <c r="G26" s="298">
        <v>4.8666637669898906E-2</v>
      </c>
      <c r="I26" s="559">
        <v>5.219034602683334E-2</v>
      </c>
      <c r="J26" s="559">
        <v>5.1123237207583029E-2</v>
      </c>
      <c r="K26" s="559">
        <v>4.9009852396435405E-2</v>
      </c>
      <c r="L26" s="559">
        <v>4.6258252485603363E-2</v>
      </c>
      <c r="O26" s="588"/>
      <c r="P26" s="588"/>
      <c r="Q26" s="588"/>
      <c r="R26" s="588"/>
      <c r="S26" s="588"/>
      <c r="T26" s="588"/>
      <c r="U26" s="588"/>
      <c r="V26" s="588"/>
      <c r="W26" s="588"/>
      <c r="X26" s="588"/>
      <c r="Y26" s="588"/>
    </row>
    <row r="27" spans="1:25">
      <c r="A27" s="293">
        <v>16</v>
      </c>
      <c r="B27" s="294" t="s">
        <v>9</v>
      </c>
      <c r="C27" s="298">
        <v>1.9688300127130989E-2</v>
      </c>
      <c r="D27" s="298">
        <v>2.2606916291113506E-2</v>
      </c>
      <c r="E27" s="298">
        <v>2.700554436561722E-2</v>
      </c>
      <c r="F27" s="298">
        <v>3.2443815317666096E-2</v>
      </c>
      <c r="G27" s="298">
        <v>2.6440441253158302E-2</v>
      </c>
      <c r="I27" s="559">
        <v>2.4331279544183151E-2</v>
      </c>
      <c r="J27" s="559">
        <v>3.3140747738103993E-2</v>
      </c>
      <c r="K27" s="559">
        <v>3.0651050792935543E-2</v>
      </c>
      <c r="L27" s="559">
        <v>3.1613178582611791E-2</v>
      </c>
      <c r="O27" s="588"/>
      <c r="P27" s="588"/>
      <c r="Q27" s="588"/>
      <c r="R27" s="588"/>
      <c r="S27" s="588"/>
      <c r="T27" s="588"/>
      <c r="U27" s="588"/>
      <c r="V27" s="588"/>
      <c r="W27" s="588"/>
      <c r="X27" s="588"/>
      <c r="Y27" s="588"/>
    </row>
    <row r="28" spans="1:25">
      <c r="A28" s="293">
        <v>17</v>
      </c>
      <c r="B28" s="294" t="s">
        <v>140</v>
      </c>
      <c r="C28" s="298">
        <v>4.383826982307204E-2</v>
      </c>
      <c r="D28" s="298">
        <v>4.5595022170928853E-2</v>
      </c>
      <c r="E28" s="298">
        <v>4.2492979598074375E-2</v>
      </c>
      <c r="F28" s="298">
        <v>4.2732132413934712E-2</v>
      </c>
      <c r="G28" s="298">
        <v>4.0799510657619685E-2</v>
      </c>
      <c r="I28" s="559">
        <v>4.3426092865006392E-2</v>
      </c>
      <c r="J28" s="559">
        <v>4.2601289717097014E-2</v>
      </c>
      <c r="K28" s="559">
        <v>4.1960098895114713E-2</v>
      </c>
      <c r="L28" s="559">
        <v>4.1371116432421827E-2</v>
      </c>
      <c r="O28" s="588"/>
      <c r="P28" s="588"/>
      <c r="Q28" s="588"/>
      <c r="R28" s="588"/>
      <c r="S28" s="588"/>
      <c r="T28" s="588"/>
      <c r="U28" s="588"/>
      <c r="V28" s="588"/>
      <c r="W28" s="588"/>
      <c r="X28" s="588"/>
      <c r="Y28" s="588"/>
    </row>
    <row r="29" spans="1:25">
      <c r="A29" s="293">
        <v>18</v>
      </c>
      <c r="B29" s="294" t="s">
        <v>10</v>
      </c>
      <c r="C29" s="298">
        <v>2.0390977706213419E-2</v>
      </c>
      <c r="D29" s="298">
        <v>2.2536996261782731E-2</v>
      </c>
      <c r="E29" s="298">
        <v>1.9673079795157214E-2</v>
      </c>
      <c r="F29" s="298">
        <v>2.1891424727226716E-2</v>
      </c>
      <c r="G29" s="298">
        <v>1.9788882670129224E-2</v>
      </c>
      <c r="I29" s="559">
        <v>1.9817949761680779E-2</v>
      </c>
      <c r="J29" s="559">
        <v>2.4303520684334643E-2</v>
      </c>
      <c r="K29" s="559">
        <v>2.2405068460032141E-2</v>
      </c>
      <c r="L29" s="559">
        <v>2.359717230241799E-2</v>
      </c>
      <c r="O29" s="588"/>
      <c r="P29" s="588"/>
      <c r="Q29" s="588"/>
      <c r="R29" s="588"/>
      <c r="S29" s="588"/>
      <c r="T29" s="588"/>
      <c r="U29" s="588"/>
      <c r="V29" s="588"/>
      <c r="W29" s="588"/>
      <c r="X29" s="588"/>
      <c r="Y29" s="588"/>
    </row>
    <row r="30" spans="1:25">
      <c r="A30" s="293">
        <v>19</v>
      </c>
      <c r="B30" s="294" t="s">
        <v>11</v>
      </c>
      <c r="C30" s="298">
        <v>0.13674333227580249</v>
      </c>
      <c r="D30" s="298">
        <v>0.15112207695044377</v>
      </c>
      <c r="E30" s="298">
        <v>0.13722091627669303</v>
      </c>
      <c r="F30" s="298">
        <v>0.15356060795741178</v>
      </c>
      <c r="G30" s="298">
        <v>0.13985885964506922</v>
      </c>
      <c r="I30" s="559">
        <v>0.16231361852008133</v>
      </c>
      <c r="J30" s="559">
        <v>0.20058676582669954</v>
      </c>
      <c r="K30" s="559">
        <v>0.18734699703910487</v>
      </c>
      <c r="L30" s="559">
        <v>0.19948786315211625</v>
      </c>
      <c r="O30" s="588"/>
      <c r="P30" s="588"/>
      <c r="Q30" s="588"/>
      <c r="R30" s="588"/>
      <c r="S30" s="588"/>
      <c r="T30" s="588"/>
      <c r="U30" s="588"/>
      <c r="V30" s="588"/>
      <c r="W30" s="588"/>
      <c r="X30" s="588"/>
      <c r="Y30" s="588"/>
    </row>
    <row r="31" spans="1:25">
      <c r="A31" s="288"/>
      <c r="B31" s="289" t="s">
        <v>12</v>
      </c>
      <c r="C31" s="176"/>
      <c r="D31" s="176"/>
      <c r="E31" s="176"/>
      <c r="F31" s="176"/>
      <c r="G31" s="177"/>
      <c r="I31" s="557"/>
      <c r="J31" s="176"/>
      <c r="K31" s="176"/>
      <c r="L31" s="177"/>
      <c r="O31" s="588"/>
      <c r="P31" s="588"/>
      <c r="Q31" s="588"/>
      <c r="R31" s="588"/>
      <c r="S31" s="588"/>
      <c r="T31" s="588"/>
      <c r="U31" s="588"/>
      <c r="V31" s="588"/>
      <c r="W31" s="588"/>
      <c r="X31" s="588"/>
      <c r="Y31" s="588"/>
    </row>
    <row r="32" spans="1:25">
      <c r="A32" s="293">
        <v>20</v>
      </c>
      <c r="B32" s="294" t="s">
        <v>13</v>
      </c>
      <c r="C32" s="298">
        <v>3.4537216429318396E-2</v>
      </c>
      <c r="D32" s="298">
        <v>3.941219061812655E-2</v>
      </c>
      <c r="E32" s="298">
        <v>4.0940982893507581E-2</v>
      </c>
      <c r="F32" s="298">
        <v>3.9498173257889221E-2</v>
      </c>
      <c r="G32" s="298">
        <v>4.0697793620927909E-2</v>
      </c>
      <c r="I32" s="559">
        <v>3.8167754177414831E-2</v>
      </c>
      <c r="J32" s="559">
        <v>4.5268914880447278E-2</v>
      </c>
      <c r="K32" s="559">
        <v>5.2621833045376321E-2</v>
      </c>
      <c r="L32" s="559">
        <v>5.7773456518902901E-2</v>
      </c>
      <c r="O32" s="588"/>
      <c r="P32" s="588"/>
      <c r="Q32" s="588"/>
      <c r="R32" s="588"/>
      <c r="S32" s="588"/>
      <c r="T32" s="588"/>
      <c r="U32" s="588"/>
      <c r="V32" s="588"/>
      <c r="W32" s="588"/>
      <c r="X32" s="588"/>
      <c r="Y32" s="588"/>
    </row>
    <row r="33" spans="1:25" ht="15" customHeight="1">
      <c r="A33" s="293">
        <v>21</v>
      </c>
      <c r="B33" s="294" t="s">
        <v>958</v>
      </c>
      <c r="C33" s="298">
        <v>2.3634662914735365E-2</v>
      </c>
      <c r="D33" s="298">
        <v>2.5583292100362608E-2</v>
      </c>
      <c r="E33" s="298">
        <v>2.7425641985481062E-2</v>
      </c>
      <c r="F33" s="298">
        <v>2.9160885672538425E-2</v>
      </c>
      <c r="G33" s="298">
        <v>3.084978422338823E-2</v>
      </c>
      <c r="I33" s="559">
        <v>4.1806064070703405E-2</v>
      </c>
      <c r="J33" s="559">
        <v>4.2669463676755059E-2</v>
      </c>
      <c r="K33" s="559">
        <v>4.5680692422519355E-2</v>
      </c>
      <c r="L33" s="559">
        <v>4.9058974879818619E-2</v>
      </c>
      <c r="O33" s="588"/>
      <c r="P33" s="588"/>
      <c r="Q33" s="588"/>
      <c r="R33" s="588"/>
      <c r="S33" s="588"/>
      <c r="T33" s="588"/>
      <c r="U33" s="588"/>
      <c r="V33" s="588"/>
      <c r="W33" s="588"/>
      <c r="X33" s="588"/>
      <c r="Y33" s="588"/>
    </row>
    <row r="34" spans="1:25">
      <c r="A34" s="293">
        <v>22</v>
      </c>
      <c r="B34" s="294" t="s">
        <v>14</v>
      </c>
      <c r="C34" s="298">
        <v>0.492629532344323</v>
      </c>
      <c r="D34" s="298">
        <v>0.47925739752052682</v>
      </c>
      <c r="E34" s="298">
        <v>0.48255987503221071</v>
      </c>
      <c r="F34" s="298">
        <v>0.47406484874942378</v>
      </c>
      <c r="G34" s="298">
        <v>0.5038049837127816</v>
      </c>
      <c r="I34" s="559">
        <v>0.48334633251575715</v>
      </c>
      <c r="J34" s="559">
        <v>0.47630760937316696</v>
      </c>
      <c r="K34" s="559">
        <v>0.50662487402461864</v>
      </c>
      <c r="L34" s="559">
        <v>0.53697496059372707</v>
      </c>
      <c r="O34" s="588"/>
      <c r="P34" s="588"/>
      <c r="Q34" s="588"/>
      <c r="R34" s="588"/>
      <c r="S34" s="588"/>
      <c r="T34" s="588"/>
      <c r="U34" s="588"/>
      <c r="V34" s="588"/>
      <c r="W34" s="588"/>
      <c r="X34" s="588"/>
      <c r="Y34" s="588"/>
    </row>
    <row r="35" spans="1:25" ht="15" customHeight="1">
      <c r="A35" s="293">
        <v>23</v>
      </c>
      <c r="B35" s="294" t="s">
        <v>15</v>
      </c>
      <c r="C35" s="298">
        <v>0.44473952742358386</v>
      </c>
      <c r="D35" s="298">
        <v>0.44269927634910872</v>
      </c>
      <c r="E35" s="298">
        <v>0.46267351613005275</v>
      </c>
      <c r="F35" s="298">
        <v>0.44046881651207476</v>
      </c>
      <c r="G35" s="298">
        <v>0.45462913193803622</v>
      </c>
      <c r="I35" s="559">
        <v>0.46561213654837597</v>
      </c>
      <c r="J35" s="559">
        <v>0.44540567373718637</v>
      </c>
      <c r="K35" s="559">
        <v>0.46043628209534926</v>
      </c>
      <c r="L35" s="559">
        <v>0.49414954060062338</v>
      </c>
      <c r="O35" s="588"/>
      <c r="P35" s="588"/>
      <c r="Q35" s="588"/>
      <c r="R35" s="588"/>
      <c r="S35" s="588"/>
      <c r="T35" s="588"/>
      <c r="U35" s="588"/>
      <c r="V35" s="588"/>
      <c r="W35" s="588"/>
      <c r="X35" s="588"/>
      <c r="Y35" s="588"/>
    </row>
    <row r="36" spans="1:25">
      <c r="A36" s="293">
        <v>24</v>
      </c>
      <c r="B36" s="294" t="s">
        <v>16</v>
      </c>
      <c r="C36" s="298">
        <v>0.1015989293982984</v>
      </c>
      <c r="D36" s="298">
        <v>5.3883708471691438E-3</v>
      </c>
      <c r="E36" s="298">
        <v>0.10147772442143688</v>
      </c>
      <c r="F36" s="298">
        <v>8.4945531941681862E-2</v>
      </c>
      <c r="G36" s="298">
        <v>7.2625876919772292E-2</v>
      </c>
      <c r="I36" s="559">
        <v>0.10424305752955217</v>
      </c>
      <c r="J36" s="559">
        <v>8.563257307344857E-2</v>
      </c>
      <c r="K36" s="559">
        <v>7.4136694044292101E-2</v>
      </c>
      <c r="L36" s="559">
        <v>2.9696467801209134E-2</v>
      </c>
      <c r="O36" s="588"/>
      <c r="P36" s="588"/>
      <c r="Q36" s="588"/>
      <c r="R36" s="588"/>
      <c r="S36" s="588"/>
      <c r="T36" s="588"/>
      <c r="U36" s="588"/>
      <c r="V36" s="588"/>
      <c r="W36" s="588"/>
      <c r="X36" s="588"/>
      <c r="Y36" s="588"/>
    </row>
    <row r="37" spans="1:25" ht="15" customHeight="1">
      <c r="A37" s="288"/>
      <c r="B37" s="289" t="s">
        <v>17</v>
      </c>
      <c r="C37" s="176"/>
      <c r="D37" s="176"/>
      <c r="E37" s="176"/>
      <c r="F37" s="176"/>
      <c r="G37" s="177"/>
      <c r="I37" s="557"/>
      <c r="J37" s="176"/>
      <c r="K37" s="176"/>
      <c r="L37" s="177"/>
      <c r="O37" s="588"/>
      <c r="P37" s="588"/>
      <c r="Q37" s="588"/>
      <c r="R37" s="588"/>
      <c r="S37" s="588"/>
      <c r="T37" s="588"/>
      <c r="U37" s="588"/>
      <c r="V37" s="588"/>
      <c r="W37" s="588"/>
      <c r="X37" s="588"/>
      <c r="Y37" s="588"/>
    </row>
    <row r="38" spans="1:25" ht="15" customHeight="1">
      <c r="A38" s="293">
        <v>25</v>
      </c>
      <c r="B38" s="294" t="s">
        <v>18</v>
      </c>
      <c r="C38" s="298">
        <v>0.30324437929920262</v>
      </c>
      <c r="D38" s="298">
        <v>0.29119036137815829</v>
      </c>
      <c r="E38" s="298">
        <v>0.37349401604656957</v>
      </c>
      <c r="F38" s="298">
        <v>0.34044585492912416</v>
      </c>
      <c r="G38" s="298">
        <v>0.27403677533964815</v>
      </c>
      <c r="I38" s="559">
        <v>0.19998817127452673</v>
      </c>
      <c r="J38" s="559">
        <v>0.15861010777140144</v>
      </c>
      <c r="K38" s="559">
        <v>0.1429314741768449</v>
      </c>
      <c r="L38" s="559">
        <v>0.19558109810215574</v>
      </c>
      <c r="O38" s="588"/>
      <c r="P38" s="588"/>
      <c r="Q38" s="588"/>
      <c r="R38" s="588"/>
      <c r="S38" s="588"/>
      <c r="T38" s="588"/>
      <c r="U38" s="588"/>
      <c r="V38" s="588"/>
      <c r="W38" s="588"/>
      <c r="X38" s="588"/>
      <c r="Y38" s="588"/>
    </row>
    <row r="39" spans="1:25" ht="15" customHeight="1">
      <c r="A39" s="293">
        <v>26</v>
      </c>
      <c r="B39" s="294" t="s">
        <v>19</v>
      </c>
      <c r="C39" s="298">
        <v>0.47441820441378729</v>
      </c>
      <c r="D39" s="298">
        <v>0.51742456878162613</v>
      </c>
      <c r="E39" s="298">
        <v>0.52978992660351798</v>
      </c>
      <c r="F39" s="298">
        <v>0.50822831204296848</v>
      </c>
      <c r="G39" s="298">
        <v>0.4998177152012846</v>
      </c>
      <c r="I39" s="559">
        <v>0.52933247986419363</v>
      </c>
      <c r="J39" s="559">
        <v>0.50981494631469781</v>
      </c>
      <c r="K39" s="559">
        <v>0.50137678110475548</v>
      </c>
      <c r="L39" s="559">
        <v>0.56675338994670166</v>
      </c>
      <c r="O39" s="588"/>
      <c r="P39" s="588"/>
      <c r="Q39" s="588"/>
      <c r="R39" s="588"/>
      <c r="S39" s="588"/>
      <c r="T39" s="588"/>
      <c r="U39" s="588"/>
      <c r="V39" s="588"/>
      <c r="W39" s="588"/>
      <c r="X39" s="588"/>
      <c r="Y39" s="588"/>
    </row>
    <row r="40" spans="1:25" ht="15" customHeight="1">
      <c r="A40" s="293">
        <v>27</v>
      </c>
      <c r="B40" s="295" t="s">
        <v>20</v>
      </c>
      <c r="C40" s="298">
        <v>0.29657866167819508</v>
      </c>
      <c r="D40" s="298">
        <v>0.31741838962368235</v>
      </c>
      <c r="E40" s="298">
        <v>0.30806225610029836</v>
      </c>
      <c r="F40" s="298">
        <v>0.31340516545325781</v>
      </c>
      <c r="G40" s="298">
        <v>0.28576128776219395</v>
      </c>
      <c r="I40" s="559">
        <v>0.31302047154969398</v>
      </c>
      <c r="J40" s="559">
        <v>0.31956432401720475</v>
      </c>
      <c r="K40" s="559">
        <v>0.29172575249097576</v>
      </c>
      <c r="L40" s="559">
        <v>0.33051840558519974</v>
      </c>
      <c r="O40" s="588"/>
      <c r="P40" s="588"/>
      <c r="Q40" s="588"/>
      <c r="R40" s="588"/>
      <c r="S40" s="588"/>
      <c r="T40" s="588"/>
      <c r="U40" s="588"/>
      <c r="V40" s="588"/>
      <c r="W40" s="588"/>
      <c r="X40" s="588"/>
      <c r="Y40" s="588"/>
    </row>
    <row r="41" spans="1:25" ht="15" customHeight="1">
      <c r="A41" s="296"/>
      <c r="B41" s="289" t="s">
        <v>356</v>
      </c>
      <c r="C41" s="176"/>
      <c r="D41" s="176"/>
      <c r="E41" s="176"/>
      <c r="F41" s="176"/>
      <c r="G41" s="177"/>
      <c r="I41" s="557"/>
      <c r="J41" s="176"/>
      <c r="K41" s="176"/>
      <c r="L41" s="177"/>
      <c r="O41" s="588"/>
      <c r="P41" s="588"/>
      <c r="Q41" s="588"/>
      <c r="R41" s="588"/>
      <c r="S41" s="588"/>
      <c r="T41" s="588"/>
      <c r="U41" s="588"/>
      <c r="V41" s="588"/>
      <c r="W41" s="588"/>
      <c r="X41" s="588"/>
      <c r="Y41" s="588"/>
    </row>
    <row r="42" spans="1:25" ht="15" customHeight="1">
      <c r="A42" s="293">
        <v>28</v>
      </c>
      <c r="B42" s="332" t="s">
        <v>340</v>
      </c>
      <c r="C42" s="295">
        <v>287026684.96774364</v>
      </c>
      <c r="D42" s="295">
        <v>285087260.81276661</v>
      </c>
      <c r="E42" s="295">
        <v>270863634.14016247</v>
      </c>
      <c r="F42" s="295">
        <v>213537839.46752173</v>
      </c>
      <c r="G42" s="295">
        <v>221675880.14915442</v>
      </c>
      <c r="I42" s="560">
        <v>270863634.14016247</v>
      </c>
      <c r="J42" s="560">
        <v>213537839.46752173</v>
      </c>
      <c r="K42" s="560">
        <v>221675880.14915442</v>
      </c>
      <c r="L42" s="560">
        <v>251578650.96751416</v>
      </c>
      <c r="O42" s="588"/>
      <c r="P42" s="588"/>
      <c r="Q42" s="588"/>
      <c r="R42" s="588"/>
      <c r="S42" s="588"/>
      <c r="T42" s="588"/>
      <c r="U42" s="588"/>
      <c r="V42" s="588"/>
      <c r="W42" s="588"/>
      <c r="X42" s="588"/>
      <c r="Y42" s="588"/>
    </row>
    <row r="43" spans="1:25">
      <c r="A43" s="293">
        <v>29</v>
      </c>
      <c r="B43" s="294" t="s">
        <v>341</v>
      </c>
      <c r="C43" s="295">
        <v>241344401.93533337</v>
      </c>
      <c r="D43" s="295">
        <v>221114816.75528488</v>
      </c>
      <c r="E43" s="295">
        <v>202921230.2173782</v>
      </c>
      <c r="F43" s="295">
        <v>186114917.76108098</v>
      </c>
      <c r="G43" s="295">
        <v>180484726.91332838</v>
      </c>
      <c r="I43" s="560">
        <v>202921230.2173782</v>
      </c>
      <c r="J43" s="560">
        <v>186114917.76108098</v>
      </c>
      <c r="K43" s="560">
        <v>180484726.91332838</v>
      </c>
      <c r="L43" s="560">
        <v>212518595.29342759</v>
      </c>
      <c r="O43" s="588"/>
      <c r="P43" s="588"/>
      <c r="Q43" s="588"/>
      <c r="R43" s="588"/>
      <c r="S43" s="588"/>
      <c r="T43" s="588"/>
      <c r="U43" s="588"/>
      <c r="V43" s="588"/>
      <c r="W43" s="588"/>
      <c r="X43" s="588"/>
      <c r="Y43" s="588"/>
    </row>
    <row r="44" spans="1:25">
      <c r="A44" s="329">
        <v>30</v>
      </c>
      <c r="B44" s="330" t="s">
        <v>339</v>
      </c>
      <c r="C44" s="298">
        <v>1.189282546709538</v>
      </c>
      <c r="D44" s="298">
        <v>1.2893177625825145</v>
      </c>
      <c r="E44" s="298">
        <v>1.3348215652448063</v>
      </c>
      <c r="F44" s="298">
        <v>1.1473440282828056</v>
      </c>
      <c r="G44" s="298">
        <v>1.2282251464724032</v>
      </c>
      <c r="I44" s="559">
        <v>1.3348215652448063</v>
      </c>
      <c r="J44" s="559">
        <v>1.1473440282828056</v>
      </c>
      <c r="K44" s="559">
        <v>1.2282251464724032</v>
      </c>
      <c r="L44" s="559">
        <v>1.1837959432216074</v>
      </c>
      <c r="O44" s="588"/>
      <c r="P44" s="588"/>
      <c r="Q44" s="588"/>
      <c r="R44" s="588"/>
      <c r="S44" s="588"/>
      <c r="T44" s="588"/>
      <c r="U44" s="588"/>
      <c r="V44" s="588"/>
      <c r="W44" s="588"/>
      <c r="X44" s="588"/>
      <c r="Y44" s="588"/>
    </row>
    <row r="45" spans="1:25">
      <c r="A45" s="329"/>
      <c r="B45" s="289" t="s">
        <v>453</v>
      </c>
      <c r="C45" s="176"/>
      <c r="D45" s="176"/>
      <c r="E45" s="176"/>
      <c r="F45" s="176"/>
      <c r="G45" s="177"/>
      <c r="I45" s="557"/>
      <c r="J45" s="176"/>
      <c r="K45" s="176"/>
      <c r="L45" s="177"/>
      <c r="O45" s="588"/>
      <c r="P45" s="588"/>
      <c r="Q45" s="588"/>
      <c r="R45" s="588"/>
      <c r="S45" s="588"/>
      <c r="T45" s="588"/>
      <c r="U45" s="588"/>
      <c r="V45" s="588"/>
      <c r="W45" s="588"/>
      <c r="X45" s="588"/>
      <c r="Y45" s="588"/>
    </row>
    <row r="46" spans="1:25">
      <c r="A46" s="329">
        <v>31</v>
      </c>
      <c r="B46" s="330" t="s">
        <v>460</v>
      </c>
      <c r="C46" s="331">
        <v>1100299421.914001</v>
      </c>
      <c r="D46" s="331">
        <v>998611616.30349815</v>
      </c>
      <c r="E46" s="331">
        <v>1037439935.3144952</v>
      </c>
      <c r="F46" s="331">
        <v>967377619.93699765</v>
      </c>
      <c r="G46" s="331">
        <v>930489351.61249602</v>
      </c>
      <c r="I46" s="561">
        <v>1000468702.4144951</v>
      </c>
      <c r="J46" s="561">
        <v>932833843.43629766</v>
      </c>
      <c r="K46" s="561">
        <v>893485637.47899914</v>
      </c>
      <c r="L46" s="561">
        <v>931298886.4194144</v>
      </c>
      <c r="O46" s="588"/>
      <c r="P46" s="588"/>
      <c r="Q46" s="588"/>
      <c r="R46" s="588"/>
      <c r="S46" s="588"/>
      <c r="T46" s="588"/>
      <c r="U46" s="588"/>
      <c r="V46" s="588"/>
      <c r="W46" s="588"/>
      <c r="X46" s="588"/>
      <c r="Y46" s="588"/>
    </row>
    <row r="47" spans="1:25">
      <c r="A47" s="329">
        <v>32</v>
      </c>
      <c r="B47" s="330" t="s">
        <v>473</v>
      </c>
      <c r="C47" s="331">
        <v>940380759.99007654</v>
      </c>
      <c r="D47" s="331">
        <v>848279215.83280253</v>
      </c>
      <c r="E47" s="331">
        <v>838276379.00200117</v>
      </c>
      <c r="F47" s="331">
        <v>769928022.85284698</v>
      </c>
      <c r="G47" s="331">
        <v>759828185.58931696</v>
      </c>
      <c r="I47" s="561">
        <v>810989827.65638292</v>
      </c>
      <c r="J47" s="561">
        <v>749486037.55255091</v>
      </c>
      <c r="K47" s="561">
        <v>736323611.69107234</v>
      </c>
      <c r="L47" s="561">
        <v>716933227.6126318</v>
      </c>
      <c r="O47" s="589"/>
      <c r="P47" s="588"/>
      <c r="Q47" s="588"/>
      <c r="R47" s="588"/>
      <c r="S47" s="588"/>
      <c r="T47" s="588"/>
      <c r="U47" s="588"/>
      <c r="V47" s="588"/>
      <c r="W47" s="588"/>
      <c r="X47" s="588"/>
      <c r="Y47" s="588"/>
    </row>
    <row r="48" spans="1:25" ht="15" thickBot="1">
      <c r="A48" s="73">
        <v>33</v>
      </c>
      <c r="B48" s="160" t="s">
        <v>487</v>
      </c>
      <c r="C48" s="298">
        <v>1.1700573520087885</v>
      </c>
      <c r="D48" s="298">
        <v>1.1772204218431852</v>
      </c>
      <c r="E48" s="298">
        <v>1.2375869836027178</v>
      </c>
      <c r="F48" s="298">
        <v>1.2564520204791771</v>
      </c>
      <c r="G48" s="298">
        <v>1.2246049426171464</v>
      </c>
      <c r="I48" s="559">
        <v>1.2336390276382043</v>
      </c>
      <c r="J48" s="559">
        <v>1.2446313829707483</v>
      </c>
      <c r="K48" s="559">
        <v>1.2134415130692084</v>
      </c>
      <c r="L48" s="559">
        <v>1.2990036596861529</v>
      </c>
      <c r="O48" s="588"/>
      <c r="P48" s="588"/>
      <c r="Q48" s="588"/>
      <c r="R48" s="588"/>
      <c r="S48" s="588"/>
      <c r="T48" s="588"/>
      <c r="U48" s="588"/>
      <c r="V48" s="588"/>
      <c r="W48" s="588"/>
      <c r="X48" s="588"/>
      <c r="Y48" s="588"/>
    </row>
    <row r="49" spans="1:2">
      <c r="A49" s="15"/>
    </row>
    <row r="50" spans="1:2" ht="41.4">
      <c r="B50" s="17" t="s">
        <v>945</v>
      </c>
    </row>
    <row r="51" spans="1:2" ht="69">
      <c r="B51" s="214" t="s">
        <v>355</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2" tint="-9.9978637043366805E-2"/>
  </sheetPr>
  <dimension ref="A1:H26"/>
  <sheetViews>
    <sheetView showGridLines="0" zoomScale="80" zoomScaleNormal="80" workbookViewId="0"/>
  </sheetViews>
  <sheetFormatPr defaultColWidth="9.109375" defaultRowHeight="12"/>
  <cols>
    <col min="1" max="1" width="11.88671875" style="338" bestFit="1" customWidth="1"/>
    <col min="2" max="2" width="105.109375" style="338" bestFit="1" customWidth="1"/>
    <col min="3" max="3" width="13.88671875" style="338" bestFit="1" customWidth="1"/>
    <col min="4" max="4" width="13" style="338" bestFit="1" customWidth="1"/>
    <col min="5" max="5" width="17.44140625" style="338" bestFit="1" customWidth="1"/>
    <col min="6" max="6" width="14.44140625" style="338" bestFit="1" customWidth="1"/>
    <col min="7" max="7" width="30.44140625" style="338" customWidth="1"/>
    <col min="8" max="8" width="16" style="338" bestFit="1" customWidth="1"/>
    <col min="9" max="16384" width="9.109375" style="338"/>
  </cols>
  <sheetData>
    <row r="1" spans="1:8" ht="13.8">
      <c r="A1" s="337" t="s">
        <v>108</v>
      </c>
      <c r="B1" s="273" t="str">
        <f>Info!C2</f>
        <v>ს.ს ტერა ბანკი</v>
      </c>
    </row>
    <row r="2" spans="1:8">
      <c r="A2" s="337" t="s">
        <v>109</v>
      </c>
      <c r="B2" s="340">
        <f>'1. key ratios'!B2</f>
        <v>45107</v>
      </c>
    </row>
    <row r="3" spans="1:8">
      <c r="A3" s="339" t="s">
        <v>493</v>
      </c>
    </row>
    <row r="5" spans="1:8">
      <c r="A5" s="653" t="s">
        <v>494</v>
      </c>
      <c r="B5" s="654"/>
      <c r="C5" s="659" t="s">
        <v>495</v>
      </c>
      <c r="D5" s="660"/>
      <c r="E5" s="660"/>
      <c r="F5" s="660"/>
      <c r="G5" s="660"/>
      <c r="H5" s="661"/>
    </row>
    <row r="6" spans="1:8">
      <c r="A6" s="655"/>
      <c r="B6" s="656"/>
      <c r="C6" s="662"/>
      <c r="D6" s="663"/>
      <c r="E6" s="663"/>
      <c r="F6" s="663"/>
      <c r="G6" s="663"/>
      <c r="H6" s="664"/>
    </row>
    <row r="7" spans="1:8" ht="24">
      <c r="A7" s="657"/>
      <c r="B7" s="658"/>
      <c r="C7" s="431" t="s">
        <v>496</v>
      </c>
      <c r="D7" s="431" t="s">
        <v>497</v>
      </c>
      <c r="E7" s="431" t="s">
        <v>498</v>
      </c>
      <c r="F7" s="431" t="s">
        <v>499</v>
      </c>
      <c r="G7" s="431" t="s">
        <v>679</v>
      </c>
      <c r="H7" s="431" t="s">
        <v>66</v>
      </c>
    </row>
    <row r="8" spans="1:8">
      <c r="A8" s="427">
        <v>1</v>
      </c>
      <c r="B8" s="426" t="s">
        <v>134</v>
      </c>
      <c r="C8" s="578">
        <v>129659830.95</v>
      </c>
      <c r="D8" s="578">
        <v>34436109.602815256</v>
      </c>
      <c r="E8" s="578">
        <v>125284228.90000001</v>
      </c>
      <c r="F8" s="578">
        <v>0</v>
      </c>
      <c r="G8" s="578">
        <v>0</v>
      </c>
      <c r="H8" s="578">
        <v>289380169.45281529</v>
      </c>
    </row>
    <row r="9" spans="1:8">
      <c r="A9" s="427">
        <v>2</v>
      </c>
      <c r="B9" s="426" t="s">
        <v>135</v>
      </c>
      <c r="C9" s="578">
        <v>0</v>
      </c>
      <c r="D9" s="578">
        <v>0</v>
      </c>
      <c r="E9" s="578">
        <v>0</v>
      </c>
      <c r="F9" s="578">
        <v>0</v>
      </c>
      <c r="G9" s="578">
        <v>0</v>
      </c>
      <c r="H9" s="578">
        <v>0</v>
      </c>
    </row>
    <row r="10" spans="1:8">
      <c r="A10" s="427">
        <v>3</v>
      </c>
      <c r="B10" s="426" t="s">
        <v>136</v>
      </c>
      <c r="C10" s="578">
        <v>0</v>
      </c>
      <c r="D10" s="578">
        <v>0</v>
      </c>
      <c r="E10" s="578">
        <v>0</v>
      </c>
      <c r="F10" s="578">
        <v>0</v>
      </c>
      <c r="G10" s="578">
        <v>0</v>
      </c>
      <c r="H10" s="578">
        <v>0</v>
      </c>
    </row>
    <row r="11" spans="1:8">
      <c r="A11" s="427">
        <v>4</v>
      </c>
      <c r="B11" s="426" t="s">
        <v>137</v>
      </c>
      <c r="C11" s="578">
        <v>0</v>
      </c>
      <c r="D11" s="578">
        <v>0</v>
      </c>
      <c r="E11" s="578">
        <v>0</v>
      </c>
      <c r="F11" s="578">
        <v>0</v>
      </c>
      <c r="G11" s="578">
        <v>0</v>
      </c>
      <c r="H11" s="578">
        <v>0</v>
      </c>
    </row>
    <row r="12" spans="1:8">
      <c r="A12" s="427">
        <v>5</v>
      </c>
      <c r="B12" s="426" t="s">
        <v>949</v>
      </c>
      <c r="C12" s="578">
        <v>0</v>
      </c>
      <c r="D12" s="578">
        <v>0</v>
      </c>
      <c r="E12" s="578">
        <v>0</v>
      </c>
      <c r="F12" s="578">
        <v>0</v>
      </c>
      <c r="G12" s="578">
        <v>0</v>
      </c>
      <c r="H12" s="578">
        <v>0</v>
      </c>
    </row>
    <row r="13" spans="1:8">
      <c r="A13" s="427">
        <v>6</v>
      </c>
      <c r="B13" s="426" t="s">
        <v>138</v>
      </c>
      <c r="C13" s="578">
        <v>0</v>
      </c>
      <c r="D13" s="578">
        <v>18530944.800000001</v>
      </c>
      <c r="E13" s="578">
        <v>0</v>
      </c>
      <c r="F13" s="578">
        <v>2476990.2399999998</v>
      </c>
      <c r="G13" s="578">
        <v>0</v>
      </c>
      <c r="H13" s="578">
        <v>21007935.039999999</v>
      </c>
    </row>
    <row r="14" spans="1:8">
      <c r="A14" s="427">
        <v>7</v>
      </c>
      <c r="B14" s="426" t="s">
        <v>71</v>
      </c>
      <c r="C14" s="578">
        <v>0</v>
      </c>
      <c r="D14" s="578">
        <v>23903770.849510998</v>
      </c>
      <c r="E14" s="578">
        <v>179804920.57426786</v>
      </c>
      <c r="F14" s="578">
        <v>317354471.60591602</v>
      </c>
      <c r="G14" s="578">
        <v>0</v>
      </c>
      <c r="H14" s="578">
        <v>521063163.02969491</v>
      </c>
    </row>
    <row r="15" spans="1:8">
      <c r="A15" s="427">
        <v>8</v>
      </c>
      <c r="B15" s="428" t="s">
        <v>72</v>
      </c>
      <c r="C15" s="578">
        <v>0</v>
      </c>
      <c r="D15" s="578">
        <v>24437271.199347984</v>
      </c>
      <c r="E15" s="578">
        <v>172192547.22995868</v>
      </c>
      <c r="F15" s="578">
        <v>372678723.37740386</v>
      </c>
      <c r="G15" s="578">
        <v>0</v>
      </c>
      <c r="H15" s="578">
        <v>569308541.80671048</v>
      </c>
    </row>
    <row r="16" spans="1:8">
      <c r="A16" s="427">
        <v>9</v>
      </c>
      <c r="B16" s="426" t="s">
        <v>950</v>
      </c>
      <c r="C16" s="578">
        <v>0</v>
      </c>
      <c r="D16" s="578">
        <v>1808798.1117569997</v>
      </c>
      <c r="E16" s="578">
        <v>13762573.431084009</v>
      </c>
      <c r="F16" s="578">
        <v>94780578.907206997</v>
      </c>
      <c r="G16" s="578">
        <v>0</v>
      </c>
      <c r="H16" s="578">
        <v>110351950.450048</v>
      </c>
    </row>
    <row r="17" spans="1:8">
      <c r="A17" s="427">
        <v>10</v>
      </c>
      <c r="B17" s="430" t="s">
        <v>514</v>
      </c>
      <c r="C17" s="578">
        <v>0</v>
      </c>
      <c r="D17" s="578">
        <v>707297.58080999984</v>
      </c>
      <c r="E17" s="578">
        <v>2077968.892788999</v>
      </c>
      <c r="F17" s="578">
        <v>8784150.1573180016</v>
      </c>
      <c r="G17" s="578">
        <v>0</v>
      </c>
      <c r="H17" s="578">
        <v>11569416.630917002</v>
      </c>
    </row>
    <row r="18" spans="1:8">
      <c r="A18" s="427">
        <v>11</v>
      </c>
      <c r="B18" s="426" t="s">
        <v>68</v>
      </c>
      <c r="C18" s="578">
        <v>0</v>
      </c>
      <c r="D18" s="578">
        <v>0</v>
      </c>
      <c r="E18" s="578">
        <v>0</v>
      </c>
      <c r="F18" s="578">
        <v>0</v>
      </c>
      <c r="G18" s="578">
        <v>0</v>
      </c>
      <c r="H18" s="578">
        <v>0</v>
      </c>
    </row>
    <row r="19" spans="1:8">
      <c r="A19" s="427">
        <v>12</v>
      </c>
      <c r="B19" s="426" t="s">
        <v>69</v>
      </c>
      <c r="C19" s="578">
        <v>0</v>
      </c>
      <c r="D19" s="578">
        <v>0</v>
      </c>
      <c r="E19" s="578">
        <v>0</v>
      </c>
      <c r="F19" s="578">
        <v>0</v>
      </c>
      <c r="G19" s="578">
        <v>0</v>
      </c>
      <c r="H19" s="578">
        <v>0</v>
      </c>
    </row>
    <row r="20" spans="1:8">
      <c r="A20" s="429">
        <v>13</v>
      </c>
      <c r="B20" s="428" t="s">
        <v>70</v>
      </c>
      <c r="C20" s="578">
        <v>0</v>
      </c>
      <c r="D20" s="578">
        <v>0</v>
      </c>
      <c r="E20" s="578">
        <v>0</v>
      </c>
      <c r="F20" s="578">
        <v>0</v>
      </c>
      <c r="G20" s="578">
        <v>0</v>
      </c>
      <c r="H20" s="578">
        <v>0</v>
      </c>
    </row>
    <row r="21" spans="1:8">
      <c r="A21" s="427">
        <v>14</v>
      </c>
      <c r="B21" s="426" t="s">
        <v>500</v>
      </c>
      <c r="C21" s="578">
        <v>44310875.025633276</v>
      </c>
      <c r="D21" s="578">
        <v>0</v>
      </c>
      <c r="E21" s="578">
        <v>0</v>
      </c>
      <c r="F21" s="578">
        <v>51214456.418117672</v>
      </c>
      <c r="G21" s="578">
        <v>0</v>
      </c>
      <c r="H21" s="578">
        <v>95525331.443750948</v>
      </c>
    </row>
    <row r="22" spans="1:8">
      <c r="A22" s="425">
        <v>15</v>
      </c>
      <c r="B22" s="424" t="s">
        <v>66</v>
      </c>
      <c r="C22" s="578">
        <v>173970705.97563326</v>
      </c>
      <c r="D22" s="578">
        <v>103116894.56343123</v>
      </c>
      <c r="E22" s="578">
        <v>491044270.13531053</v>
      </c>
      <c r="F22" s="578">
        <v>838505220.54864454</v>
      </c>
      <c r="G22" s="578">
        <v>0</v>
      </c>
      <c r="H22" s="578">
        <v>1606637091.2230196</v>
      </c>
    </row>
    <row r="26" spans="1:8" ht="36">
      <c r="B26" s="355" t="s">
        <v>678</v>
      </c>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92D050"/>
  </sheetPr>
  <dimension ref="A1:H26"/>
  <sheetViews>
    <sheetView showGridLines="0" zoomScaleNormal="100" workbookViewId="0"/>
  </sheetViews>
  <sheetFormatPr defaultColWidth="9.109375" defaultRowHeight="12"/>
  <cols>
    <col min="1" max="1" width="11.88671875" style="341" bestFit="1" customWidth="1"/>
    <col min="2" max="2" width="86.88671875" style="338" customWidth="1"/>
    <col min="3" max="4" width="31.5546875" style="338" customWidth="1"/>
    <col min="5" max="5" width="16.44140625" style="338" bestFit="1" customWidth="1"/>
    <col min="6" max="6" width="14.33203125" style="338" bestFit="1" customWidth="1"/>
    <col min="7" max="7" width="20" style="338" bestFit="1" customWidth="1"/>
    <col min="8" max="8" width="25.109375" style="338" bestFit="1" customWidth="1"/>
    <col min="9" max="16384" width="9.109375" style="338"/>
  </cols>
  <sheetData>
    <row r="1" spans="1:8" ht="13.8">
      <c r="A1" s="337" t="s">
        <v>108</v>
      </c>
      <c r="B1" s="273" t="str">
        <f>Info!C2</f>
        <v>ს.ს ტერა ბანკი</v>
      </c>
      <c r="C1" s="443"/>
      <c r="D1" s="443"/>
      <c r="E1" s="443"/>
      <c r="F1" s="443"/>
      <c r="G1" s="443"/>
      <c r="H1" s="443"/>
    </row>
    <row r="2" spans="1:8">
      <c r="A2" s="337" t="s">
        <v>109</v>
      </c>
      <c r="B2" s="340">
        <f>'1. key ratios'!B2</f>
        <v>45107</v>
      </c>
      <c r="C2" s="443"/>
      <c r="D2" s="443"/>
      <c r="E2" s="443"/>
      <c r="F2" s="443"/>
      <c r="G2" s="443"/>
      <c r="H2" s="443"/>
    </row>
    <row r="3" spans="1:8">
      <c r="A3" s="339" t="s">
        <v>501</v>
      </c>
      <c r="B3" s="443"/>
      <c r="C3" s="443"/>
      <c r="D3" s="443"/>
      <c r="E3" s="443"/>
      <c r="F3" s="443"/>
      <c r="G3" s="443"/>
      <c r="H3" s="443"/>
    </row>
    <row r="4" spans="1:8">
      <c r="A4" s="444"/>
      <c r="B4" s="443"/>
      <c r="C4" s="442" t="s">
        <v>502</v>
      </c>
      <c r="D4" s="442" t="s">
        <v>503</v>
      </c>
      <c r="E4" s="442" t="s">
        <v>504</v>
      </c>
      <c r="F4" s="442" t="s">
        <v>505</v>
      </c>
      <c r="G4" s="442" t="s">
        <v>506</v>
      </c>
      <c r="H4" s="442" t="s">
        <v>507</v>
      </c>
    </row>
    <row r="5" spans="1:8" ht="33.9" customHeight="1">
      <c r="A5" s="653" t="s">
        <v>867</v>
      </c>
      <c r="B5" s="654"/>
      <c r="C5" s="667" t="s">
        <v>596</v>
      </c>
      <c r="D5" s="667"/>
      <c r="E5" s="667" t="s">
        <v>866</v>
      </c>
      <c r="F5" s="665" t="s">
        <v>865</v>
      </c>
      <c r="G5" s="665" t="s">
        <v>511</v>
      </c>
      <c r="H5" s="440" t="s">
        <v>864</v>
      </c>
    </row>
    <row r="6" spans="1:8" ht="24">
      <c r="A6" s="657"/>
      <c r="B6" s="658"/>
      <c r="C6" s="441" t="s">
        <v>512</v>
      </c>
      <c r="D6" s="441" t="s">
        <v>513</v>
      </c>
      <c r="E6" s="667"/>
      <c r="F6" s="666"/>
      <c r="G6" s="666"/>
      <c r="H6" s="440" t="s">
        <v>863</v>
      </c>
    </row>
    <row r="7" spans="1:8">
      <c r="A7" s="438">
        <v>1</v>
      </c>
      <c r="B7" s="426" t="s">
        <v>134</v>
      </c>
      <c r="C7" s="433">
        <v>0</v>
      </c>
      <c r="D7" s="433">
        <v>289380169.09281528</v>
      </c>
      <c r="E7" s="433">
        <v>0</v>
      </c>
      <c r="F7" s="433">
        <v>0</v>
      </c>
      <c r="G7" s="433">
        <v>0</v>
      </c>
      <c r="H7" s="432">
        <f t="shared" ref="H7:H20" si="0">C7+D7-E7-F7</f>
        <v>289380169.09281528</v>
      </c>
    </row>
    <row r="8" spans="1:8" ht="14.4" customHeight="1">
      <c r="A8" s="438">
        <v>2</v>
      </c>
      <c r="B8" s="426" t="s">
        <v>135</v>
      </c>
      <c r="C8" s="433">
        <v>0</v>
      </c>
      <c r="D8" s="433">
        <v>0</v>
      </c>
      <c r="E8" s="433">
        <v>0</v>
      </c>
      <c r="F8" s="433">
        <v>0</v>
      </c>
      <c r="G8" s="433">
        <v>0</v>
      </c>
      <c r="H8" s="432">
        <f t="shared" si="0"/>
        <v>0</v>
      </c>
    </row>
    <row r="9" spans="1:8">
      <c r="A9" s="438">
        <v>3</v>
      </c>
      <c r="B9" s="426" t="s">
        <v>136</v>
      </c>
      <c r="C9" s="433">
        <v>0</v>
      </c>
      <c r="D9" s="433">
        <v>0</v>
      </c>
      <c r="E9" s="433">
        <v>0</v>
      </c>
      <c r="F9" s="433">
        <v>0</v>
      </c>
      <c r="G9" s="433">
        <v>0</v>
      </c>
      <c r="H9" s="432">
        <f t="shared" si="0"/>
        <v>0</v>
      </c>
    </row>
    <row r="10" spans="1:8">
      <c r="A10" s="438">
        <v>4</v>
      </c>
      <c r="B10" s="426" t="s">
        <v>137</v>
      </c>
      <c r="C10" s="433">
        <v>0</v>
      </c>
      <c r="D10" s="433">
        <v>0</v>
      </c>
      <c r="E10" s="433">
        <v>0</v>
      </c>
      <c r="F10" s="433">
        <v>0</v>
      </c>
      <c r="G10" s="433">
        <v>0</v>
      </c>
      <c r="H10" s="432">
        <f t="shared" si="0"/>
        <v>0</v>
      </c>
    </row>
    <row r="11" spans="1:8">
      <c r="A11" s="438">
        <v>5</v>
      </c>
      <c r="B11" s="426" t="s">
        <v>949</v>
      </c>
      <c r="C11" s="433">
        <v>0</v>
      </c>
      <c r="D11" s="433">
        <v>0</v>
      </c>
      <c r="E11" s="433">
        <v>0</v>
      </c>
      <c r="F11" s="433">
        <v>0</v>
      </c>
      <c r="G11" s="433">
        <v>0</v>
      </c>
      <c r="H11" s="432">
        <f t="shared" si="0"/>
        <v>0</v>
      </c>
    </row>
    <row r="12" spans="1:8">
      <c r="A12" s="438">
        <v>6</v>
      </c>
      <c r="B12" s="426" t="s">
        <v>138</v>
      </c>
      <c r="C12" s="433">
        <v>0</v>
      </c>
      <c r="D12" s="433">
        <v>21007935.040000003</v>
      </c>
      <c r="E12" s="433">
        <v>0</v>
      </c>
      <c r="F12" s="433">
        <v>0</v>
      </c>
      <c r="G12" s="433">
        <v>0</v>
      </c>
      <c r="H12" s="432">
        <f t="shared" si="0"/>
        <v>21007935.040000003</v>
      </c>
    </row>
    <row r="13" spans="1:8">
      <c r="A13" s="438">
        <v>7</v>
      </c>
      <c r="B13" s="426" t="s">
        <v>71</v>
      </c>
      <c r="C13" s="433">
        <v>1247998.1562000029</v>
      </c>
      <c r="D13" s="433">
        <v>524257510.03126639</v>
      </c>
      <c r="E13" s="433">
        <v>4442345.1577712521</v>
      </c>
      <c r="F13" s="433">
        <v>0</v>
      </c>
      <c r="G13" s="433">
        <v>0</v>
      </c>
      <c r="H13" s="432">
        <f t="shared" si="0"/>
        <v>521063163.02969515</v>
      </c>
    </row>
    <row r="14" spans="1:8">
      <c r="A14" s="438">
        <v>8</v>
      </c>
      <c r="B14" s="428" t="s">
        <v>72</v>
      </c>
      <c r="C14" s="433">
        <v>35116766.459500037</v>
      </c>
      <c r="D14" s="433">
        <v>555795167.03539777</v>
      </c>
      <c r="E14" s="433">
        <v>21603391.688190039</v>
      </c>
      <c r="F14" s="433">
        <v>0</v>
      </c>
      <c r="G14" s="433">
        <v>502694.09374228684</v>
      </c>
      <c r="H14" s="432">
        <f t="shared" si="0"/>
        <v>569308541.80670786</v>
      </c>
    </row>
    <row r="15" spans="1:8">
      <c r="A15" s="438">
        <v>9</v>
      </c>
      <c r="B15" s="426" t="s">
        <v>950</v>
      </c>
      <c r="C15" s="433">
        <v>4901819.0074000005</v>
      </c>
      <c r="D15" s="433">
        <v>107712788.16590022</v>
      </c>
      <c r="E15" s="433">
        <v>2262656.7232519924</v>
      </c>
      <c r="F15" s="433">
        <v>0</v>
      </c>
      <c r="G15" s="433">
        <v>0</v>
      </c>
      <c r="H15" s="432">
        <f t="shared" si="0"/>
        <v>110351950.45004822</v>
      </c>
    </row>
    <row r="16" spans="1:8">
      <c r="A16" s="438">
        <v>10</v>
      </c>
      <c r="B16" s="430" t="s">
        <v>514</v>
      </c>
      <c r="C16" s="433">
        <v>21391388.036999989</v>
      </c>
      <c r="D16" s="433">
        <v>0</v>
      </c>
      <c r="E16" s="433">
        <v>9821971.4060829878</v>
      </c>
      <c r="F16" s="433">
        <v>0</v>
      </c>
      <c r="G16" s="433">
        <v>502694.09374228684</v>
      </c>
      <c r="H16" s="432">
        <f t="shared" si="0"/>
        <v>11569416.630917002</v>
      </c>
    </row>
    <row r="17" spans="1:8">
      <c r="A17" s="438">
        <v>11</v>
      </c>
      <c r="B17" s="426" t="s">
        <v>68</v>
      </c>
      <c r="C17" s="433">
        <v>0</v>
      </c>
      <c r="D17" s="433">
        <v>0</v>
      </c>
      <c r="E17" s="433">
        <v>0</v>
      </c>
      <c r="F17" s="433">
        <v>0</v>
      </c>
      <c r="G17" s="433">
        <v>0</v>
      </c>
      <c r="H17" s="432">
        <f t="shared" si="0"/>
        <v>0</v>
      </c>
    </row>
    <row r="18" spans="1:8">
      <c r="A18" s="438">
        <v>12</v>
      </c>
      <c r="B18" s="426" t="s">
        <v>69</v>
      </c>
      <c r="C18" s="433">
        <v>0</v>
      </c>
      <c r="D18" s="433">
        <v>0</v>
      </c>
      <c r="E18" s="433">
        <v>0</v>
      </c>
      <c r="F18" s="433">
        <v>0</v>
      </c>
      <c r="G18" s="433">
        <v>0</v>
      </c>
      <c r="H18" s="432">
        <f t="shared" si="0"/>
        <v>0</v>
      </c>
    </row>
    <row r="19" spans="1:8">
      <c r="A19" s="439">
        <v>13</v>
      </c>
      <c r="B19" s="428" t="s">
        <v>70</v>
      </c>
      <c r="C19" s="433">
        <v>0</v>
      </c>
      <c r="D19" s="433">
        <v>0</v>
      </c>
      <c r="E19" s="433">
        <v>0</v>
      </c>
      <c r="F19" s="433">
        <v>0</v>
      </c>
      <c r="G19" s="433">
        <v>0</v>
      </c>
      <c r="H19" s="432">
        <f t="shared" si="0"/>
        <v>0</v>
      </c>
    </row>
    <row r="20" spans="1:8">
      <c r="A20" s="438">
        <v>14</v>
      </c>
      <c r="B20" s="426" t="s">
        <v>500</v>
      </c>
      <c r="C20" s="433">
        <v>22400169.528117668</v>
      </c>
      <c r="D20" s="433">
        <v>97696056.125633284</v>
      </c>
      <c r="E20" s="433">
        <v>54000</v>
      </c>
      <c r="F20" s="433">
        <v>0</v>
      </c>
      <c r="G20" s="433">
        <v>0</v>
      </c>
      <c r="H20" s="432">
        <f t="shared" si="0"/>
        <v>120042225.65375096</v>
      </c>
    </row>
    <row r="21" spans="1:8" s="342" customFormat="1">
      <c r="A21" s="437">
        <v>15</v>
      </c>
      <c r="B21" s="436" t="s">
        <v>66</v>
      </c>
      <c r="C21" s="436">
        <f t="shared" ref="C21:H21" si="1">SUM(C7:C15)+SUM(C17:C20)</f>
        <v>63666753.151217699</v>
      </c>
      <c r="D21" s="436">
        <f t="shared" si="1"/>
        <v>1595849625.4910131</v>
      </c>
      <c r="E21" s="436">
        <f t="shared" si="1"/>
        <v>28362393.569213282</v>
      </c>
      <c r="F21" s="436">
        <f t="shared" si="1"/>
        <v>0</v>
      </c>
      <c r="G21" s="436">
        <f t="shared" si="1"/>
        <v>502694.09374228684</v>
      </c>
      <c r="H21" s="432">
        <f t="shared" si="1"/>
        <v>1631153985.0730174</v>
      </c>
    </row>
    <row r="22" spans="1:8">
      <c r="A22" s="435">
        <v>16</v>
      </c>
      <c r="B22" s="434" t="s">
        <v>515</v>
      </c>
      <c r="C22" s="433">
        <v>41266583.623100042</v>
      </c>
      <c r="D22" s="433">
        <v>1156624871.0125644</v>
      </c>
      <c r="E22" s="433">
        <v>28247048.029081706</v>
      </c>
      <c r="F22" s="433">
        <v>0</v>
      </c>
      <c r="G22" s="433">
        <v>502694.09374228684</v>
      </c>
      <c r="H22" s="432">
        <f>C22+D22-E22-F22</f>
        <v>1169644406.6065826</v>
      </c>
    </row>
    <row r="23" spans="1:8">
      <c r="A23" s="435">
        <v>17</v>
      </c>
      <c r="B23" s="434" t="s">
        <v>516</v>
      </c>
      <c r="C23" s="433">
        <v>0</v>
      </c>
      <c r="D23" s="433">
        <v>190922284.52999997</v>
      </c>
      <c r="E23" s="433">
        <v>61351.807184741716</v>
      </c>
      <c r="F23" s="433">
        <v>0</v>
      </c>
      <c r="G23" s="433">
        <v>0</v>
      </c>
      <c r="H23" s="432">
        <f>C23+D23-E23-F23</f>
        <v>190860932.72281522</v>
      </c>
    </row>
    <row r="26" spans="1:8" ht="42.6" customHeight="1">
      <c r="B26" s="355" t="s">
        <v>678</v>
      </c>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92D050"/>
  </sheetPr>
  <dimension ref="A1:H36"/>
  <sheetViews>
    <sheetView showGridLines="0" zoomScale="80" zoomScaleNormal="80" workbookViewId="0"/>
  </sheetViews>
  <sheetFormatPr defaultColWidth="9.109375" defaultRowHeight="12"/>
  <cols>
    <col min="1" max="1" width="11" style="338" bestFit="1" customWidth="1"/>
    <col min="2" max="2" width="93.44140625" style="338" customWidth="1"/>
    <col min="3" max="4" width="35" style="338" customWidth="1"/>
    <col min="5" max="7" width="22" style="338" customWidth="1"/>
    <col min="8" max="8" width="42.33203125" style="338" bestFit="1" customWidth="1"/>
    <col min="9" max="16384" width="9.109375" style="338"/>
  </cols>
  <sheetData>
    <row r="1" spans="1:8" ht="13.8">
      <c r="A1" s="337" t="s">
        <v>108</v>
      </c>
      <c r="B1" s="273" t="str">
        <f>Info!C2</f>
        <v>ს.ს ტერა ბანკი</v>
      </c>
      <c r="C1" s="443"/>
      <c r="D1" s="443"/>
      <c r="E1" s="443"/>
      <c r="F1" s="443"/>
      <c r="G1" s="443"/>
      <c r="H1" s="443"/>
    </row>
    <row r="2" spans="1:8">
      <c r="A2" s="337" t="s">
        <v>109</v>
      </c>
      <c r="B2" s="340">
        <f>'1. key ratios'!B2</f>
        <v>45107</v>
      </c>
      <c r="C2" s="443"/>
      <c r="D2" s="443"/>
      <c r="E2" s="443"/>
      <c r="F2" s="443"/>
      <c r="G2" s="443"/>
      <c r="H2" s="443"/>
    </row>
    <row r="3" spans="1:8">
      <c r="A3" s="339" t="s">
        <v>517</v>
      </c>
      <c r="B3" s="443"/>
      <c r="C3" s="443"/>
      <c r="D3" s="443"/>
      <c r="E3" s="443"/>
      <c r="F3" s="443"/>
      <c r="G3" s="443"/>
      <c r="H3" s="443"/>
    </row>
    <row r="4" spans="1:8">
      <c r="A4" s="443"/>
      <c r="B4" s="443"/>
      <c r="C4" s="442" t="s">
        <v>502</v>
      </c>
      <c r="D4" s="442" t="s">
        <v>503</v>
      </c>
      <c r="E4" s="442" t="s">
        <v>504</v>
      </c>
      <c r="F4" s="442" t="s">
        <v>505</v>
      </c>
      <c r="G4" s="442" t="s">
        <v>506</v>
      </c>
      <c r="H4" s="442" t="s">
        <v>507</v>
      </c>
    </row>
    <row r="5" spans="1:8" ht="41.4" customHeight="1">
      <c r="A5" s="653" t="s">
        <v>869</v>
      </c>
      <c r="B5" s="654"/>
      <c r="C5" s="668" t="s">
        <v>596</v>
      </c>
      <c r="D5" s="669"/>
      <c r="E5" s="665" t="s">
        <v>866</v>
      </c>
      <c r="F5" s="665" t="s">
        <v>865</v>
      </c>
      <c r="G5" s="665" t="s">
        <v>511</v>
      </c>
      <c r="H5" s="440" t="s">
        <v>864</v>
      </c>
    </row>
    <row r="6" spans="1:8" ht="24">
      <c r="A6" s="657"/>
      <c r="B6" s="658"/>
      <c r="C6" s="441" t="s">
        <v>512</v>
      </c>
      <c r="D6" s="441" t="s">
        <v>513</v>
      </c>
      <c r="E6" s="666"/>
      <c r="F6" s="666"/>
      <c r="G6" s="666"/>
      <c r="H6" s="440" t="s">
        <v>863</v>
      </c>
    </row>
    <row r="7" spans="1:8">
      <c r="A7" s="433">
        <v>1</v>
      </c>
      <c r="B7" s="446" t="s">
        <v>518</v>
      </c>
      <c r="C7" s="433">
        <v>1335531.52</v>
      </c>
      <c r="D7" s="433">
        <v>356491516.67281538</v>
      </c>
      <c r="E7" s="433">
        <v>1176452.9699999967</v>
      </c>
      <c r="F7" s="433">
        <v>0</v>
      </c>
      <c r="G7" s="433">
        <v>175627.94513342215</v>
      </c>
      <c r="H7" s="432">
        <f t="shared" ref="H7:H34" si="0">C7+D7-E7-F7</f>
        <v>356650595.22281539</v>
      </c>
    </row>
    <row r="8" spans="1:8">
      <c r="A8" s="433">
        <v>2</v>
      </c>
      <c r="B8" s="446" t="s">
        <v>519</v>
      </c>
      <c r="C8" s="433">
        <v>542421.24</v>
      </c>
      <c r="D8" s="433">
        <v>62338239.970000029</v>
      </c>
      <c r="E8" s="433">
        <v>306031.07000000053</v>
      </c>
      <c r="F8" s="433">
        <v>0</v>
      </c>
      <c r="G8" s="433">
        <v>37060.03</v>
      </c>
      <c r="H8" s="432">
        <f t="shared" si="0"/>
        <v>62574630.14000003</v>
      </c>
    </row>
    <row r="9" spans="1:8">
      <c r="A9" s="433">
        <v>3</v>
      </c>
      <c r="B9" s="446" t="s">
        <v>868</v>
      </c>
      <c r="C9" s="433">
        <v>0</v>
      </c>
      <c r="D9" s="433">
        <v>26505697.830000002</v>
      </c>
      <c r="E9" s="433">
        <v>275.94</v>
      </c>
      <c r="F9" s="433">
        <v>0</v>
      </c>
      <c r="G9" s="433">
        <v>0</v>
      </c>
      <c r="H9" s="432">
        <f t="shared" si="0"/>
        <v>26505421.890000001</v>
      </c>
    </row>
    <row r="10" spans="1:8">
      <c r="A10" s="433">
        <v>4</v>
      </c>
      <c r="B10" s="446" t="s">
        <v>520</v>
      </c>
      <c r="C10" s="433">
        <v>865557</v>
      </c>
      <c r="D10" s="433">
        <v>101951479.05000001</v>
      </c>
      <c r="E10" s="433">
        <v>884221.90000000014</v>
      </c>
      <c r="F10" s="433">
        <v>0</v>
      </c>
      <c r="G10" s="433">
        <v>2827.9203806947876</v>
      </c>
      <c r="H10" s="432">
        <f t="shared" si="0"/>
        <v>101932814.15000001</v>
      </c>
    </row>
    <row r="11" spans="1:8">
      <c r="A11" s="433">
        <v>5</v>
      </c>
      <c r="B11" s="446" t="s">
        <v>521</v>
      </c>
      <c r="C11" s="433">
        <v>3351206.62</v>
      </c>
      <c r="D11" s="433">
        <v>77225694.950000048</v>
      </c>
      <c r="E11" s="433">
        <v>1425027.0699999998</v>
      </c>
      <c r="F11" s="433">
        <v>0</v>
      </c>
      <c r="G11" s="433">
        <v>1924.8274729871564</v>
      </c>
      <c r="H11" s="432">
        <f t="shared" si="0"/>
        <v>79151874.50000006</v>
      </c>
    </row>
    <row r="12" spans="1:8">
      <c r="A12" s="433">
        <v>6</v>
      </c>
      <c r="B12" s="446" t="s">
        <v>522</v>
      </c>
      <c r="C12" s="433">
        <v>1663081.5400000003</v>
      </c>
      <c r="D12" s="433">
        <v>29756902.677987989</v>
      </c>
      <c r="E12" s="433">
        <v>1968694.8282437227</v>
      </c>
      <c r="F12" s="433">
        <v>0</v>
      </c>
      <c r="G12" s="433">
        <v>7098.2141245824751</v>
      </c>
      <c r="H12" s="432">
        <f t="shared" si="0"/>
        <v>29451289.389744267</v>
      </c>
    </row>
    <row r="13" spans="1:8">
      <c r="A13" s="433">
        <v>7</v>
      </c>
      <c r="B13" s="446" t="s">
        <v>523</v>
      </c>
      <c r="C13" s="433">
        <v>1078359.97</v>
      </c>
      <c r="D13" s="433">
        <v>80887884.379477963</v>
      </c>
      <c r="E13" s="433">
        <v>1169222.5308377862</v>
      </c>
      <c r="F13" s="433">
        <v>0</v>
      </c>
      <c r="G13" s="433">
        <v>0</v>
      </c>
      <c r="H13" s="432">
        <f t="shared" si="0"/>
        <v>80797021.818640172</v>
      </c>
    </row>
    <row r="14" spans="1:8">
      <c r="A14" s="433">
        <v>8</v>
      </c>
      <c r="B14" s="446" t="s">
        <v>524</v>
      </c>
      <c r="C14" s="433">
        <v>1955707.79</v>
      </c>
      <c r="D14" s="433">
        <v>51413386.840000018</v>
      </c>
      <c r="E14" s="433">
        <v>1085120.5100000007</v>
      </c>
      <c r="F14" s="433">
        <v>0</v>
      </c>
      <c r="G14" s="433">
        <v>15779.37</v>
      </c>
      <c r="H14" s="432">
        <f t="shared" si="0"/>
        <v>52283974.12000002</v>
      </c>
    </row>
    <row r="15" spans="1:8">
      <c r="A15" s="433">
        <v>9</v>
      </c>
      <c r="B15" s="446" t="s">
        <v>525</v>
      </c>
      <c r="C15" s="433">
        <v>2944.37</v>
      </c>
      <c r="D15" s="433">
        <v>35346520.810000002</v>
      </c>
      <c r="E15" s="433">
        <v>1134281.5799999998</v>
      </c>
      <c r="F15" s="433">
        <v>0</v>
      </c>
      <c r="G15" s="433">
        <v>9558.4699999999993</v>
      </c>
      <c r="H15" s="432">
        <f t="shared" si="0"/>
        <v>34215183.600000001</v>
      </c>
    </row>
    <row r="16" spans="1:8">
      <c r="A16" s="433">
        <v>10</v>
      </c>
      <c r="B16" s="446" t="s">
        <v>526</v>
      </c>
      <c r="C16" s="433">
        <v>989702.34000000008</v>
      </c>
      <c r="D16" s="433">
        <v>11272786.100000007</v>
      </c>
      <c r="E16" s="433">
        <v>661150.4500000003</v>
      </c>
      <c r="F16" s="433">
        <v>0</v>
      </c>
      <c r="G16" s="433">
        <v>0</v>
      </c>
      <c r="H16" s="432">
        <f t="shared" si="0"/>
        <v>11601337.990000006</v>
      </c>
    </row>
    <row r="17" spans="1:8">
      <c r="A17" s="433">
        <v>11</v>
      </c>
      <c r="B17" s="446" t="s">
        <v>527</v>
      </c>
      <c r="C17" s="433">
        <v>809085.84</v>
      </c>
      <c r="D17" s="433">
        <v>9509766.3000000007</v>
      </c>
      <c r="E17" s="433">
        <v>401630.31</v>
      </c>
      <c r="F17" s="433">
        <v>0</v>
      </c>
      <c r="G17" s="433">
        <v>0</v>
      </c>
      <c r="H17" s="432">
        <f t="shared" si="0"/>
        <v>9917221.8300000001</v>
      </c>
    </row>
    <row r="18" spans="1:8">
      <c r="A18" s="433">
        <v>12</v>
      </c>
      <c r="B18" s="446" t="s">
        <v>528</v>
      </c>
      <c r="C18" s="433">
        <v>4630827.0199999986</v>
      </c>
      <c r="D18" s="433">
        <v>75678225.959999859</v>
      </c>
      <c r="E18" s="433">
        <v>2706422.0799999982</v>
      </c>
      <c r="F18" s="433">
        <v>0</v>
      </c>
      <c r="G18" s="433">
        <v>54972.281431774987</v>
      </c>
      <c r="H18" s="432">
        <f t="shared" si="0"/>
        <v>77602630.899999857</v>
      </c>
    </row>
    <row r="19" spans="1:8">
      <c r="A19" s="433">
        <v>13</v>
      </c>
      <c r="B19" s="446" t="s">
        <v>529</v>
      </c>
      <c r="C19" s="433">
        <v>1100857.7399999998</v>
      </c>
      <c r="D19" s="433">
        <v>21837771.719999991</v>
      </c>
      <c r="E19" s="433">
        <v>642599.09000000043</v>
      </c>
      <c r="F19" s="433">
        <v>0</v>
      </c>
      <c r="G19" s="433">
        <v>1891.3400000000001</v>
      </c>
      <c r="H19" s="432">
        <f t="shared" si="0"/>
        <v>22296030.36999999</v>
      </c>
    </row>
    <row r="20" spans="1:8">
      <c r="A20" s="433">
        <v>14</v>
      </c>
      <c r="B20" s="446" t="s">
        <v>530</v>
      </c>
      <c r="C20" s="433">
        <v>6676820.79</v>
      </c>
      <c r="D20" s="433">
        <v>102607007.46999992</v>
      </c>
      <c r="E20" s="433">
        <v>4288676.719999996</v>
      </c>
      <c r="F20" s="433">
        <v>0</v>
      </c>
      <c r="G20" s="433">
        <v>1795.6175763346512</v>
      </c>
      <c r="H20" s="432">
        <f t="shared" si="0"/>
        <v>104995151.53999993</v>
      </c>
    </row>
    <row r="21" spans="1:8">
      <c r="A21" s="433">
        <v>15</v>
      </c>
      <c r="B21" s="446" t="s">
        <v>531</v>
      </c>
      <c r="C21" s="433">
        <v>979929.67</v>
      </c>
      <c r="D21" s="433">
        <v>33418844.559999999</v>
      </c>
      <c r="E21" s="433">
        <v>443246.95</v>
      </c>
      <c r="F21" s="433">
        <v>0</v>
      </c>
      <c r="G21" s="433">
        <v>6034.83</v>
      </c>
      <c r="H21" s="432">
        <f t="shared" si="0"/>
        <v>33955527.279999994</v>
      </c>
    </row>
    <row r="22" spans="1:8">
      <c r="A22" s="433">
        <v>16</v>
      </c>
      <c r="B22" s="446" t="s">
        <v>532</v>
      </c>
      <c r="C22" s="433">
        <v>0</v>
      </c>
      <c r="D22" s="433">
        <v>358558.99</v>
      </c>
      <c r="E22" s="433">
        <v>885.11</v>
      </c>
      <c r="F22" s="433">
        <v>0</v>
      </c>
      <c r="G22" s="433">
        <v>0</v>
      </c>
      <c r="H22" s="432">
        <f t="shared" si="0"/>
        <v>357673.88</v>
      </c>
    </row>
    <row r="23" spans="1:8">
      <c r="A23" s="433">
        <v>17</v>
      </c>
      <c r="B23" s="446" t="s">
        <v>533</v>
      </c>
      <c r="C23" s="433">
        <v>0</v>
      </c>
      <c r="D23" s="433">
        <v>4653675.8600000003</v>
      </c>
      <c r="E23" s="433">
        <v>96626.319999999992</v>
      </c>
      <c r="F23" s="433">
        <v>0</v>
      </c>
      <c r="G23" s="433">
        <v>0</v>
      </c>
      <c r="H23" s="432">
        <f t="shared" si="0"/>
        <v>4557049.54</v>
      </c>
    </row>
    <row r="24" spans="1:8">
      <c r="A24" s="433">
        <v>18</v>
      </c>
      <c r="B24" s="446" t="s">
        <v>534</v>
      </c>
      <c r="C24" s="433">
        <v>7338.87</v>
      </c>
      <c r="D24" s="433">
        <v>15268764.890000001</v>
      </c>
      <c r="E24" s="433">
        <v>15361.050000000001</v>
      </c>
      <c r="F24" s="433">
        <v>0</v>
      </c>
      <c r="G24" s="433">
        <v>0</v>
      </c>
      <c r="H24" s="432">
        <f t="shared" si="0"/>
        <v>15260742.709999999</v>
      </c>
    </row>
    <row r="25" spans="1:8">
      <c r="A25" s="433">
        <v>19</v>
      </c>
      <c r="B25" s="446" t="s">
        <v>535</v>
      </c>
      <c r="C25" s="433">
        <v>53080.62</v>
      </c>
      <c r="D25" s="433">
        <v>2017779.7199999997</v>
      </c>
      <c r="E25" s="433">
        <v>31973.65</v>
      </c>
      <c r="F25" s="433">
        <v>0</v>
      </c>
      <c r="G25" s="433">
        <v>5261.9760999999999</v>
      </c>
      <c r="H25" s="432">
        <f t="shared" si="0"/>
        <v>2038886.69</v>
      </c>
    </row>
    <row r="26" spans="1:8">
      <c r="A26" s="433">
        <v>20</v>
      </c>
      <c r="B26" s="446" t="s">
        <v>536</v>
      </c>
      <c r="C26" s="433">
        <v>302352.39</v>
      </c>
      <c r="D26" s="433">
        <v>34063299.469999984</v>
      </c>
      <c r="E26" s="433">
        <v>286271.99999999994</v>
      </c>
      <c r="F26" s="433">
        <v>0</v>
      </c>
      <c r="G26" s="433">
        <v>9428.5224722619423</v>
      </c>
      <c r="H26" s="432">
        <f t="shared" si="0"/>
        <v>34079379.859999985</v>
      </c>
    </row>
    <row r="27" spans="1:8">
      <c r="A27" s="433">
        <v>21</v>
      </c>
      <c r="B27" s="446" t="s">
        <v>537</v>
      </c>
      <c r="C27" s="433">
        <v>25337.22</v>
      </c>
      <c r="D27" s="433">
        <v>4388088.4799999995</v>
      </c>
      <c r="E27" s="433">
        <v>72426.809999999983</v>
      </c>
      <c r="F27" s="433">
        <v>0</v>
      </c>
      <c r="G27" s="433">
        <v>0</v>
      </c>
      <c r="H27" s="432">
        <f t="shared" si="0"/>
        <v>4340998.8899999997</v>
      </c>
    </row>
    <row r="28" spans="1:8">
      <c r="A28" s="433">
        <v>22</v>
      </c>
      <c r="B28" s="446" t="s">
        <v>538</v>
      </c>
      <c r="C28" s="433">
        <v>659792.49000000011</v>
      </c>
      <c r="D28" s="433">
        <v>897662.29999999993</v>
      </c>
      <c r="E28" s="433">
        <v>275532.77</v>
      </c>
      <c r="F28" s="433">
        <v>0</v>
      </c>
      <c r="G28" s="433">
        <v>0</v>
      </c>
      <c r="H28" s="432">
        <f t="shared" si="0"/>
        <v>1281922.02</v>
      </c>
    </row>
    <row r="29" spans="1:8">
      <c r="A29" s="433">
        <v>23</v>
      </c>
      <c r="B29" s="446" t="s">
        <v>539</v>
      </c>
      <c r="C29" s="433">
        <v>4963254.1600000011</v>
      </c>
      <c r="D29" s="433">
        <v>132263760.54000004</v>
      </c>
      <c r="E29" s="433">
        <v>3176555.9299999969</v>
      </c>
      <c r="F29" s="433">
        <v>0</v>
      </c>
      <c r="G29" s="433">
        <v>43045.871559557228</v>
      </c>
      <c r="H29" s="432">
        <f t="shared" si="0"/>
        <v>134050458.77000006</v>
      </c>
    </row>
    <row r="30" spans="1:8">
      <c r="A30" s="433">
        <v>24</v>
      </c>
      <c r="B30" s="446" t="s">
        <v>540</v>
      </c>
      <c r="C30" s="433">
        <v>3806440.8799999994</v>
      </c>
      <c r="D30" s="433">
        <v>141524786.80999976</v>
      </c>
      <c r="E30" s="433">
        <v>3347871.4299999913</v>
      </c>
      <c r="F30" s="433">
        <v>0</v>
      </c>
      <c r="G30" s="433">
        <v>32867.002108689914</v>
      </c>
      <c r="H30" s="432">
        <f t="shared" si="0"/>
        <v>141983356.25999978</v>
      </c>
    </row>
    <row r="31" spans="1:8">
      <c r="A31" s="433">
        <v>25</v>
      </c>
      <c r="B31" s="446" t="s">
        <v>541</v>
      </c>
      <c r="C31" s="433">
        <v>2726921.73</v>
      </c>
      <c r="D31" s="433">
        <v>49782046.980000041</v>
      </c>
      <c r="E31" s="433">
        <v>1399109.350000001</v>
      </c>
      <c r="F31" s="433">
        <v>0</v>
      </c>
      <c r="G31" s="433">
        <v>66930.932067553382</v>
      </c>
      <c r="H31" s="432">
        <f t="shared" si="0"/>
        <v>51109859.360000037</v>
      </c>
    </row>
    <row r="32" spans="1:8">
      <c r="A32" s="433">
        <v>26</v>
      </c>
      <c r="B32" s="446" t="s">
        <v>542</v>
      </c>
      <c r="C32" s="433">
        <v>2740030.8499999987</v>
      </c>
      <c r="D32" s="433">
        <v>36693420.259999976</v>
      </c>
      <c r="E32" s="433">
        <v>1251378.6100000036</v>
      </c>
      <c r="F32" s="433">
        <v>0</v>
      </c>
      <c r="G32" s="433">
        <v>30588.943314428212</v>
      </c>
      <c r="H32" s="432">
        <f t="shared" si="0"/>
        <v>38182072.49999997</v>
      </c>
    </row>
    <row r="33" spans="1:8">
      <c r="A33" s="433">
        <v>27</v>
      </c>
      <c r="B33" s="433" t="s">
        <v>99</v>
      </c>
      <c r="C33" s="433">
        <v>22400169.528117668</v>
      </c>
      <c r="D33" s="433">
        <v>97696056.125633284</v>
      </c>
      <c r="E33" s="433">
        <v>0</v>
      </c>
      <c r="F33" s="433">
        <v>0</v>
      </c>
      <c r="G33" s="433">
        <v>0</v>
      </c>
      <c r="H33" s="432">
        <f t="shared" si="0"/>
        <v>120096225.65375096</v>
      </c>
    </row>
    <row r="34" spans="1:8">
      <c r="A34" s="433">
        <v>28</v>
      </c>
      <c r="B34" s="436" t="s">
        <v>66</v>
      </c>
      <c r="C34" s="436">
        <f>SUM(C7:C33)</f>
        <v>63666752.188117668</v>
      </c>
      <c r="D34" s="436">
        <f>SUM(D7:D33)</f>
        <v>1595849625.7159142</v>
      </c>
      <c r="E34" s="436">
        <f>SUM(E7:E33)</f>
        <v>28247047.02908149</v>
      </c>
      <c r="F34" s="436">
        <f>SUM(F7:F33)</f>
        <v>0</v>
      </c>
      <c r="G34" s="436">
        <f>SUM(G7:G33)</f>
        <v>502694.0937422869</v>
      </c>
      <c r="H34" s="432">
        <f t="shared" si="0"/>
        <v>1631269330.8749504</v>
      </c>
    </row>
    <row r="36" spans="1:8">
      <c r="B36" s="343"/>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92D050"/>
  </sheetPr>
  <dimension ref="A1:D15"/>
  <sheetViews>
    <sheetView showGridLines="0" zoomScaleNormal="100" workbookViewId="0"/>
  </sheetViews>
  <sheetFormatPr defaultColWidth="9.109375" defaultRowHeight="12"/>
  <cols>
    <col min="1" max="1" width="11.88671875" style="338" bestFit="1" customWidth="1"/>
    <col min="2" max="2" width="108" style="338" bestFit="1" customWidth="1"/>
    <col min="3" max="3" width="35.5546875" style="338" customWidth="1"/>
    <col min="4" max="4" width="38.44140625" style="338" customWidth="1"/>
    <col min="5" max="16384" width="9.109375" style="338"/>
  </cols>
  <sheetData>
    <row r="1" spans="1:4" ht="13.8">
      <c r="A1" s="337" t="s">
        <v>108</v>
      </c>
      <c r="B1" s="273" t="str">
        <f>Info!C2</f>
        <v>ს.ს ტერა ბანკი</v>
      </c>
    </row>
    <row r="2" spans="1:4">
      <c r="A2" s="337" t="s">
        <v>109</v>
      </c>
      <c r="B2" s="340">
        <f>'1. key ratios'!B2</f>
        <v>45107</v>
      </c>
    </row>
    <row r="3" spans="1:4">
      <c r="A3" s="339" t="s">
        <v>543</v>
      </c>
    </row>
    <row r="5" spans="1:4">
      <c r="A5" s="670" t="s">
        <v>880</v>
      </c>
      <c r="B5" s="670"/>
      <c r="C5" s="456" t="s">
        <v>562</v>
      </c>
      <c r="D5" s="456" t="s">
        <v>879</v>
      </c>
    </row>
    <row r="6" spans="1:4">
      <c r="A6" s="455">
        <v>1</v>
      </c>
      <c r="B6" s="448" t="s">
        <v>878</v>
      </c>
      <c r="C6" s="450">
        <v>27898323.340000011</v>
      </c>
      <c r="D6" s="450">
        <v>35413.257257533725</v>
      </c>
    </row>
    <row r="7" spans="1:4">
      <c r="A7" s="452">
        <v>2</v>
      </c>
      <c r="B7" s="448" t="s">
        <v>877</v>
      </c>
      <c r="C7" s="450">
        <v>7465354.4720864613</v>
      </c>
      <c r="D7" s="450">
        <v>25938.549927207991</v>
      </c>
    </row>
    <row r="8" spans="1:4">
      <c r="A8" s="454">
        <v>2.1</v>
      </c>
      <c r="B8" s="453" t="s">
        <v>876</v>
      </c>
      <c r="C8" s="450">
        <v>1306049.5308194999</v>
      </c>
      <c r="D8" s="450">
        <v>25938.549927207991</v>
      </c>
    </row>
    <row r="9" spans="1:4">
      <c r="A9" s="454">
        <v>2.2000000000000002</v>
      </c>
      <c r="B9" s="453" t="s">
        <v>875</v>
      </c>
      <c r="C9" s="450">
        <v>6159304.9412669614</v>
      </c>
      <c r="D9" s="450">
        <v>0</v>
      </c>
    </row>
    <row r="10" spans="1:4">
      <c r="A10" s="455">
        <v>3</v>
      </c>
      <c r="B10" s="448" t="s">
        <v>874</v>
      </c>
      <c r="C10" s="450">
        <v>7413215.7330445834</v>
      </c>
      <c r="D10" s="450">
        <v>0</v>
      </c>
    </row>
    <row r="11" spans="1:4">
      <c r="A11" s="454">
        <v>3.1</v>
      </c>
      <c r="B11" s="453" t="s">
        <v>544</v>
      </c>
      <c r="C11" s="450">
        <v>502693.83763459872</v>
      </c>
      <c r="D11" s="450">
        <v>0</v>
      </c>
    </row>
    <row r="12" spans="1:4">
      <c r="A12" s="454">
        <v>3.2</v>
      </c>
      <c r="B12" s="453" t="s">
        <v>873</v>
      </c>
      <c r="C12" s="450">
        <v>2986663.8330301773</v>
      </c>
      <c r="D12" s="450">
        <v>0</v>
      </c>
    </row>
    <row r="13" spans="1:4">
      <c r="A13" s="454">
        <v>3.3</v>
      </c>
      <c r="B13" s="453" t="s">
        <v>872</v>
      </c>
      <c r="C13" s="450">
        <v>3923858.0623798077</v>
      </c>
      <c r="D13" s="450">
        <v>0</v>
      </c>
    </row>
    <row r="14" spans="1:4">
      <c r="A14" s="452">
        <v>4</v>
      </c>
      <c r="B14" s="451" t="s">
        <v>871</v>
      </c>
      <c r="C14" s="450">
        <v>296584.94628599996</v>
      </c>
      <c r="D14" s="450">
        <v>0</v>
      </c>
    </row>
    <row r="15" spans="1:4">
      <c r="A15" s="449">
        <v>5</v>
      </c>
      <c r="B15" s="448" t="s">
        <v>870</v>
      </c>
      <c r="C15" s="447">
        <f>C6+C7-C10+C14</f>
        <v>28247047.025327887</v>
      </c>
      <c r="D15" s="447">
        <f>D6+D7-D10+D14</f>
        <v>61351.807184741716</v>
      </c>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92D050"/>
  </sheetPr>
  <dimension ref="A1:D23"/>
  <sheetViews>
    <sheetView showGridLines="0" zoomScaleNormal="100" workbookViewId="0"/>
  </sheetViews>
  <sheetFormatPr defaultColWidth="9.109375" defaultRowHeight="12"/>
  <cols>
    <col min="1" max="1" width="11.88671875" style="443" bestFit="1" customWidth="1"/>
    <col min="2" max="2" width="128.88671875" style="443" bestFit="1" customWidth="1"/>
    <col min="3" max="3" width="37" style="443" customWidth="1"/>
    <col min="4" max="4" width="50.5546875" style="443" customWidth="1"/>
    <col min="5" max="16384" width="9.109375" style="443"/>
  </cols>
  <sheetData>
    <row r="1" spans="1:4" ht="13.8">
      <c r="A1" s="337" t="s">
        <v>108</v>
      </c>
      <c r="B1" s="273" t="str">
        <f>Info!C2</f>
        <v>ს.ს ტერა ბანკი</v>
      </c>
    </row>
    <row r="2" spans="1:4">
      <c r="A2" s="337" t="s">
        <v>109</v>
      </c>
      <c r="B2" s="340">
        <f>'1. key ratios'!B2</f>
        <v>45107</v>
      </c>
    </row>
    <row r="3" spans="1:4">
      <c r="A3" s="339" t="s">
        <v>545</v>
      </c>
    </row>
    <row r="4" spans="1:4">
      <c r="A4" s="339"/>
    </row>
    <row r="5" spans="1:4" ht="15" customHeight="1">
      <c r="A5" s="671" t="s">
        <v>546</v>
      </c>
      <c r="B5" s="672"/>
      <c r="C5" s="675" t="s">
        <v>547</v>
      </c>
      <c r="D5" s="675" t="s">
        <v>548</v>
      </c>
    </row>
    <row r="6" spans="1:4">
      <c r="A6" s="673"/>
      <c r="B6" s="674"/>
      <c r="C6" s="675"/>
      <c r="D6" s="675"/>
    </row>
    <row r="7" spans="1:4">
      <c r="A7" s="436">
        <v>1</v>
      </c>
      <c r="B7" s="436" t="s">
        <v>549</v>
      </c>
      <c r="C7" s="433">
        <v>42978585.210000031</v>
      </c>
      <c r="D7" s="457"/>
    </row>
    <row r="8" spans="1:4">
      <c r="A8" s="433">
        <v>2</v>
      </c>
      <c r="B8" s="433" t="s">
        <v>550</v>
      </c>
      <c r="C8" s="433">
        <v>10211901.685551021</v>
      </c>
      <c r="D8" s="457"/>
    </row>
    <row r="9" spans="1:4">
      <c r="A9" s="433">
        <v>3</v>
      </c>
      <c r="B9" s="460" t="s">
        <v>551</v>
      </c>
      <c r="C9" s="433">
        <v>513870.56004500098</v>
      </c>
      <c r="D9" s="457"/>
    </row>
    <row r="10" spans="1:4">
      <c r="A10" s="433">
        <v>4</v>
      </c>
      <c r="B10" s="433" t="s">
        <v>552</v>
      </c>
      <c r="C10" s="433">
        <v>12437773.795596</v>
      </c>
      <c r="D10" s="457"/>
    </row>
    <row r="11" spans="1:4">
      <c r="A11" s="433">
        <v>5</v>
      </c>
      <c r="B11" s="459" t="s">
        <v>881</v>
      </c>
      <c r="C11" s="433">
        <v>9023360.619624</v>
      </c>
      <c r="D11" s="457"/>
    </row>
    <row r="12" spans="1:4">
      <c r="A12" s="433">
        <v>6</v>
      </c>
      <c r="B12" s="459" t="s">
        <v>553</v>
      </c>
      <c r="C12" s="433">
        <v>2800464.2128100013</v>
      </c>
      <c r="D12" s="457"/>
    </row>
    <row r="13" spans="1:4">
      <c r="A13" s="433">
        <v>7</v>
      </c>
      <c r="B13" s="459" t="s">
        <v>556</v>
      </c>
      <c r="C13" s="433">
        <v>613948.94499200012</v>
      </c>
      <c r="D13" s="457"/>
    </row>
    <row r="14" spans="1:4">
      <c r="A14" s="433">
        <v>8</v>
      </c>
      <c r="B14" s="459" t="s">
        <v>554</v>
      </c>
      <c r="C14" s="433">
        <v>0</v>
      </c>
      <c r="D14" s="433"/>
    </row>
    <row r="15" spans="1:4">
      <c r="A15" s="433">
        <v>9</v>
      </c>
      <c r="B15" s="459" t="s">
        <v>555</v>
      </c>
      <c r="C15" s="433">
        <v>0</v>
      </c>
      <c r="D15" s="433"/>
    </row>
    <row r="16" spans="1:4">
      <c r="A16" s="433">
        <v>10</v>
      </c>
      <c r="B16" s="459" t="s">
        <v>557</v>
      </c>
      <c r="C16" s="433">
        <v>0</v>
      </c>
      <c r="D16" s="433"/>
    </row>
    <row r="17" spans="1:4">
      <c r="A17" s="433">
        <v>11</v>
      </c>
      <c r="B17" s="459" t="s">
        <v>558</v>
      </c>
      <c r="C17" s="770">
        <v>1.8169999999999981E-2</v>
      </c>
      <c r="D17" s="457"/>
    </row>
    <row r="18" spans="1:4">
      <c r="A18" s="436">
        <v>12</v>
      </c>
      <c r="B18" s="458" t="s">
        <v>559</v>
      </c>
      <c r="C18" s="436">
        <f>C7+C8+C9-C10</f>
        <v>41266583.660000056</v>
      </c>
      <c r="D18" s="457"/>
    </row>
    <row r="21" spans="1:4">
      <c r="B21" s="337"/>
    </row>
    <row r="22" spans="1:4">
      <c r="B22" s="337"/>
    </row>
    <row r="23" spans="1:4">
      <c r="B23" s="33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92D050"/>
  </sheetPr>
  <dimension ref="A1:AB28"/>
  <sheetViews>
    <sheetView showGridLines="0" zoomScaleNormal="100" workbookViewId="0"/>
  </sheetViews>
  <sheetFormatPr defaultColWidth="9.109375" defaultRowHeight="12"/>
  <cols>
    <col min="1" max="1" width="11.88671875" style="443" bestFit="1" customWidth="1"/>
    <col min="2" max="2" width="63.88671875" style="443" customWidth="1"/>
    <col min="3" max="3" width="15.5546875" style="443" customWidth="1"/>
    <col min="4" max="18" width="22.33203125" style="443" customWidth="1"/>
    <col min="19" max="19" width="23.33203125" style="443" bestFit="1" customWidth="1"/>
    <col min="20" max="26" width="22.33203125" style="443" customWidth="1"/>
    <col min="27" max="27" width="23.33203125" style="443" bestFit="1" customWidth="1"/>
    <col min="28" max="28" width="20" style="443" customWidth="1"/>
    <col min="29" max="16384" width="9.109375" style="443"/>
  </cols>
  <sheetData>
    <row r="1" spans="1:28" ht="13.8">
      <c r="A1" s="337" t="s">
        <v>108</v>
      </c>
      <c r="B1" s="273" t="str">
        <f>Info!C2</f>
        <v>ს.ს ტერა ბანკი</v>
      </c>
    </row>
    <row r="2" spans="1:28">
      <c r="A2" s="337" t="s">
        <v>109</v>
      </c>
      <c r="B2" s="340">
        <f>'1. key ratios'!B2</f>
        <v>45107</v>
      </c>
      <c r="C2" s="444"/>
    </row>
    <row r="3" spans="1:28">
      <c r="A3" s="339" t="s">
        <v>560</v>
      </c>
    </row>
    <row r="5" spans="1:28" ht="15" customHeight="1">
      <c r="A5" s="676" t="s">
        <v>894</v>
      </c>
      <c r="B5" s="677"/>
      <c r="C5" s="668" t="s">
        <v>893</v>
      </c>
      <c r="D5" s="682"/>
      <c r="E5" s="682"/>
      <c r="F5" s="682"/>
      <c r="G5" s="682"/>
      <c r="H5" s="682"/>
      <c r="I5" s="682"/>
      <c r="J5" s="682"/>
      <c r="K5" s="682"/>
      <c r="L5" s="682"/>
      <c r="M5" s="682"/>
      <c r="N5" s="682"/>
      <c r="O5" s="682"/>
      <c r="P5" s="682"/>
      <c r="Q5" s="682"/>
      <c r="R5" s="682"/>
      <c r="S5" s="682"/>
      <c r="T5" s="471"/>
      <c r="U5" s="471"/>
      <c r="V5" s="471"/>
      <c r="W5" s="471"/>
      <c r="X5" s="471"/>
      <c r="Y5" s="471"/>
      <c r="Z5" s="471"/>
      <c r="AA5" s="470"/>
      <c r="AB5" s="463"/>
    </row>
    <row r="6" spans="1:28">
      <c r="A6" s="678"/>
      <c r="B6" s="679"/>
      <c r="C6" s="683" t="s">
        <v>66</v>
      </c>
      <c r="D6" s="685" t="s">
        <v>892</v>
      </c>
      <c r="E6" s="685"/>
      <c r="F6" s="685"/>
      <c r="G6" s="685"/>
      <c r="H6" s="686" t="s">
        <v>891</v>
      </c>
      <c r="I6" s="687"/>
      <c r="J6" s="687"/>
      <c r="K6" s="688"/>
      <c r="L6" s="468"/>
      <c r="M6" s="689" t="s">
        <v>890</v>
      </c>
      <c r="N6" s="689"/>
      <c r="O6" s="689"/>
      <c r="P6" s="689"/>
      <c r="Q6" s="689"/>
      <c r="R6" s="689"/>
      <c r="S6" s="666"/>
      <c r="T6" s="469"/>
      <c r="U6" s="669" t="s">
        <v>889</v>
      </c>
      <c r="V6" s="669"/>
      <c r="W6" s="669"/>
      <c r="X6" s="669"/>
      <c r="Y6" s="669"/>
      <c r="Z6" s="669"/>
      <c r="AA6" s="667"/>
      <c r="AB6" s="468"/>
    </row>
    <row r="7" spans="1:28" ht="24">
      <c r="A7" s="680"/>
      <c r="B7" s="681"/>
      <c r="C7" s="684"/>
      <c r="D7" s="467"/>
      <c r="E7" s="440" t="s">
        <v>561</v>
      </c>
      <c r="F7" s="440" t="s">
        <v>887</v>
      </c>
      <c r="G7" s="440" t="s">
        <v>888</v>
      </c>
      <c r="H7" s="466"/>
      <c r="I7" s="440" t="s">
        <v>561</v>
      </c>
      <c r="J7" s="440" t="s">
        <v>887</v>
      </c>
      <c r="K7" s="440" t="s">
        <v>888</v>
      </c>
      <c r="L7" s="465"/>
      <c r="M7" s="440" t="s">
        <v>561</v>
      </c>
      <c r="N7" s="440" t="s">
        <v>887</v>
      </c>
      <c r="O7" s="440" t="s">
        <v>886</v>
      </c>
      <c r="P7" s="440" t="s">
        <v>885</v>
      </c>
      <c r="Q7" s="440" t="s">
        <v>884</v>
      </c>
      <c r="R7" s="440" t="s">
        <v>883</v>
      </c>
      <c r="S7" s="440" t="s">
        <v>882</v>
      </c>
      <c r="T7" s="464"/>
      <c r="U7" s="440" t="s">
        <v>561</v>
      </c>
      <c r="V7" s="440" t="s">
        <v>887</v>
      </c>
      <c r="W7" s="440" t="s">
        <v>886</v>
      </c>
      <c r="X7" s="440" t="s">
        <v>885</v>
      </c>
      <c r="Y7" s="440" t="s">
        <v>884</v>
      </c>
      <c r="Z7" s="440" t="s">
        <v>883</v>
      </c>
      <c r="AA7" s="440" t="s">
        <v>882</v>
      </c>
      <c r="AB7" s="463"/>
    </row>
    <row r="8" spans="1:28">
      <c r="A8" s="462">
        <v>1</v>
      </c>
      <c r="B8" s="436" t="s">
        <v>562</v>
      </c>
      <c r="C8" s="579">
        <v>1205013249.5474644</v>
      </c>
      <c r="D8" s="579">
        <v>1096050004.477464</v>
      </c>
      <c r="E8" s="579">
        <v>41665087.979999989</v>
      </c>
      <c r="F8" s="579">
        <v>0</v>
      </c>
      <c r="G8" s="579">
        <v>0</v>
      </c>
      <c r="H8" s="579">
        <v>67696661.409999996</v>
      </c>
      <c r="I8" s="579">
        <v>9699180.5699999984</v>
      </c>
      <c r="J8" s="579">
        <v>5816917.5299999993</v>
      </c>
      <c r="K8" s="579">
        <v>0</v>
      </c>
      <c r="L8" s="579">
        <v>41266583.660000041</v>
      </c>
      <c r="M8" s="579">
        <v>4615211.6200000029</v>
      </c>
      <c r="N8" s="579">
        <v>1854858.93</v>
      </c>
      <c r="O8" s="579">
        <v>4206525.5000000009</v>
      </c>
      <c r="P8" s="579">
        <v>6856209.4999999981</v>
      </c>
      <c r="Q8" s="579">
        <v>3518800.75</v>
      </c>
      <c r="R8" s="579">
        <v>4932426.51</v>
      </c>
      <c r="S8" s="579">
        <v>2826.67</v>
      </c>
      <c r="T8" s="433"/>
      <c r="U8" s="433">
        <v>0</v>
      </c>
      <c r="V8" s="433">
        <v>0</v>
      </c>
      <c r="W8" s="433">
        <v>0</v>
      </c>
      <c r="X8" s="433">
        <v>0</v>
      </c>
      <c r="Y8" s="433">
        <v>0</v>
      </c>
      <c r="Z8" s="433">
        <v>0</v>
      </c>
      <c r="AA8" s="433">
        <v>0</v>
      </c>
    </row>
    <row r="9" spans="1:28">
      <c r="A9" s="433">
        <v>1.1000000000000001</v>
      </c>
      <c r="B9" s="452" t="s">
        <v>563</v>
      </c>
      <c r="C9" s="452">
        <v>0</v>
      </c>
      <c r="D9" s="452">
        <v>0</v>
      </c>
      <c r="E9" s="452">
        <v>0</v>
      </c>
      <c r="F9" s="452">
        <v>0</v>
      </c>
      <c r="G9" s="452">
        <v>0</v>
      </c>
      <c r="H9" s="452">
        <v>0</v>
      </c>
      <c r="I9" s="452">
        <v>0</v>
      </c>
      <c r="J9" s="452">
        <v>0</v>
      </c>
      <c r="K9" s="452">
        <v>0</v>
      </c>
      <c r="L9" s="452">
        <v>0</v>
      </c>
      <c r="M9" s="452">
        <v>0</v>
      </c>
      <c r="N9" s="452">
        <v>0</v>
      </c>
      <c r="O9" s="452">
        <v>0</v>
      </c>
      <c r="P9" s="452">
        <v>0</v>
      </c>
      <c r="Q9" s="452">
        <v>0</v>
      </c>
      <c r="R9" s="452">
        <v>0</v>
      </c>
      <c r="S9" s="452">
        <v>0</v>
      </c>
      <c r="T9" s="433"/>
      <c r="U9" s="433">
        <v>0</v>
      </c>
      <c r="V9" s="433">
        <v>0</v>
      </c>
      <c r="W9" s="433">
        <v>0</v>
      </c>
      <c r="X9" s="433">
        <v>0</v>
      </c>
      <c r="Y9" s="433">
        <v>0</v>
      </c>
      <c r="Z9" s="433">
        <v>0</v>
      </c>
      <c r="AA9" s="433">
        <v>0</v>
      </c>
    </row>
    <row r="10" spans="1:28">
      <c r="A10" s="433">
        <v>1.2</v>
      </c>
      <c r="B10" s="452" t="s">
        <v>564</v>
      </c>
      <c r="C10" s="452">
        <v>0</v>
      </c>
      <c r="D10" s="452">
        <v>0</v>
      </c>
      <c r="E10" s="452">
        <v>0</v>
      </c>
      <c r="F10" s="452">
        <v>0</v>
      </c>
      <c r="G10" s="452">
        <v>0</v>
      </c>
      <c r="H10" s="452">
        <v>0</v>
      </c>
      <c r="I10" s="452">
        <v>0</v>
      </c>
      <c r="J10" s="452">
        <v>0</v>
      </c>
      <c r="K10" s="452">
        <v>0</v>
      </c>
      <c r="L10" s="452">
        <v>0</v>
      </c>
      <c r="M10" s="452">
        <v>0</v>
      </c>
      <c r="N10" s="452">
        <v>0</v>
      </c>
      <c r="O10" s="452">
        <v>0</v>
      </c>
      <c r="P10" s="452">
        <v>0</v>
      </c>
      <c r="Q10" s="452">
        <v>0</v>
      </c>
      <c r="R10" s="452">
        <v>0</v>
      </c>
      <c r="S10" s="452">
        <v>0</v>
      </c>
      <c r="T10" s="433"/>
      <c r="U10" s="433">
        <v>0</v>
      </c>
      <c r="V10" s="433">
        <v>0</v>
      </c>
      <c r="W10" s="433">
        <v>0</v>
      </c>
      <c r="X10" s="433">
        <v>0</v>
      </c>
      <c r="Y10" s="433">
        <v>0</v>
      </c>
      <c r="Z10" s="433">
        <v>0</v>
      </c>
      <c r="AA10" s="433">
        <v>0</v>
      </c>
    </row>
    <row r="11" spans="1:28">
      <c r="A11" s="433">
        <v>1.3</v>
      </c>
      <c r="B11" s="452" t="s">
        <v>565</v>
      </c>
      <c r="C11" s="452">
        <v>0</v>
      </c>
      <c r="D11" s="452">
        <v>0</v>
      </c>
      <c r="E11" s="452">
        <v>0</v>
      </c>
      <c r="F11" s="452">
        <v>0</v>
      </c>
      <c r="G11" s="452">
        <v>0</v>
      </c>
      <c r="H11" s="452">
        <v>0</v>
      </c>
      <c r="I11" s="452">
        <v>0</v>
      </c>
      <c r="J11" s="452">
        <v>0</v>
      </c>
      <c r="K11" s="452">
        <v>0</v>
      </c>
      <c r="L11" s="452">
        <v>0</v>
      </c>
      <c r="M11" s="452">
        <v>0</v>
      </c>
      <c r="N11" s="452">
        <v>0</v>
      </c>
      <c r="O11" s="452">
        <v>0</v>
      </c>
      <c r="P11" s="452">
        <v>0</v>
      </c>
      <c r="Q11" s="452">
        <v>0</v>
      </c>
      <c r="R11" s="452">
        <v>0</v>
      </c>
      <c r="S11" s="452">
        <v>0</v>
      </c>
      <c r="T11" s="433"/>
      <c r="U11" s="433">
        <v>0</v>
      </c>
      <c r="V11" s="433">
        <v>0</v>
      </c>
      <c r="W11" s="433">
        <v>0</v>
      </c>
      <c r="X11" s="433">
        <v>0</v>
      </c>
      <c r="Y11" s="433">
        <v>0</v>
      </c>
      <c r="Z11" s="433">
        <v>0</v>
      </c>
      <c r="AA11" s="433">
        <v>0</v>
      </c>
    </row>
    <row r="12" spans="1:28">
      <c r="A12" s="433">
        <v>1.4</v>
      </c>
      <c r="B12" s="452" t="s">
        <v>566</v>
      </c>
      <c r="C12" s="452">
        <v>26488063.280000001</v>
      </c>
      <c r="D12" s="452">
        <v>26317689.150000002</v>
      </c>
      <c r="E12" s="452">
        <v>0</v>
      </c>
      <c r="F12" s="452">
        <v>0</v>
      </c>
      <c r="G12" s="452">
        <v>0</v>
      </c>
      <c r="H12" s="452">
        <v>0</v>
      </c>
      <c r="I12" s="452">
        <v>0</v>
      </c>
      <c r="J12" s="452">
        <v>0</v>
      </c>
      <c r="K12" s="452">
        <v>0</v>
      </c>
      <c r="L12" s="452">
        <v>170374.13</v>
      </c>
      <c r="M12" s="452">
        <v>0</v>
      </c>
      <c r="N12" s="452">
        <v>0</v>
      </c>
      <c r="O12" s="452">
        <v>0</v>
      </c>
      <c r="P12" s="452">
        <v>0</v>
      </c>
      <c r="Q12" s="452">
        <v>0</v>
      </c>
      <c r="R12" s="452">
        <v>57679.45</v>
      </c>
      <c r="S12" s="452">
        <v>0</v>
      </c>
      <c r="T12" s="433"/>
      <c r="U12" s="433">
        <v>0</v>
      </c>
      <c r="V12" s="433">
        <v>0</v>
      </c>
      <c r="W12" s="433">
        <v>0</v>
      </c>
      <c r="X12" s="433">
        <v>0</v>
      </c>
      <c r="Y12" s="433">
        <v>0</v>
      </c>
      <c r="Z12" s="433">
        <v>0</v>
      </c>
      <c r="AA12" s="433">
        <v>0</v>
      </c>
    </row>
    <row r="13" spans="1:28">
      <c r="A13" s="433">
        <v>1.5</v>
      </c>
      <c r="B13" s="452" t="s">
        <v>567</v>
      </c>
      <c r="C13" s="452">
        <v>528827799.24746573</v>
      </c>
      <c r="D13" s="452">
        <v>479336960.18746603</v>
      </c>
      <c r="E13" s="452">
        <v>24450924.82</v>
      </c>
      <c r="F13" s="452">
        <v>0</v>
      </c>
      <c r="G13" s="452">
        <v>0</v>
      </c>
      <c r="H13" s="452">
        <v>36575520.349999987</v>
      </c>
      <c r="I13" s="452">
        <v>4769655.7199999988</v>
      </c>
      <c r="J13" s="452">
        <v>2605045.21</v>
      </c>
      <c r="K13" s="452">
        <v>0</v>
      </c>
      <c r="L13" s="452">
        <v>12915318.709999999</v>
      </c>
      <c r="M13" s="452">
        <v>2505563.2900000005</v>
      </c>
      <c r="N13" s="452">
        <v>423383.51</v>
      </c>
      <c r="O13" s="452">
        <v>778304.57000000007</v>
      </c>
      <c r="P13" s="452">
        <v>3569306.7799999993</v>
      </c>
      <c r="Q13" s="452">
        <v>2289005.06</v>
      </c>
      <c r="R13" s="452">
        <v>837272.92</v>
      </c>
      <c r="S13" s="452">
        <v>0</v>
      </c>
      <c r="T13" s="433"/>
      <c r="U13" s="433">
        <v>0</v>
      </c>
      <c r="V13" s="433">
        <v>0</v>
      </c>
      <c r="W13" s="433">
        <v>0</v>
      </c>
      <c r="X13" s="433">
        <v>0</v>
      </c>
      <c r="Y13" s="433">
        <v>0</v>
      </c>
      <c r="Z13" s="433">
        <v>0</v>
      </c>
      <c r="AA13" s="433">
        <v>0</v>
      </c>
    </row>
    <row r="14" spans="1:28">
      <c r="A14" s="433">
        <v>1.6</v>
      </c>
      <c r="B14" s="452" t="s">
        <v>568</v>
      </c>
      <c r="C14" s="452">
        <v>649697387.01999855</v>
      </c>
      <c r="D14" s="452">
        <v>590395355.13999796</v>
      </c>
      <c r="E14" s="452">
        <v>17214163.159999989</v>
      </c>
      <c r="F14" s="452">
        <v>0</v>
      </c>
      <c r="G14" s="452">
        <v>0</v>
      </c>
      <c r="H14" s="452">
        <v>31121141.060000017</v>
      </c>
      <c r="I14" s="452">
        <v>4929524.8499999996</v>
      </c>
      <c r="J14" s="452">
        <v>3211872.32</v>
      </c>
      <c r="K14" s="452">
        <v>0</v>
      </c>
      <c r="L14" s="452">
        <v>28180890.820000045</v>
      </c>
      <c r="M14" s="452">
        <v>2109648.3300000019</v>
      </c>
      <c r="N14" s="452">
        <v>1431475.42</v>
      </c>
      <c r="O14" s="452">
        <v>3428220.9300000011</v>
      </c>
      <c r="P14" s="452">
        <v>3286902.7199999988</v>
      </c>
      <c r="Q14" s="452">
        <v>1229795.69</v>
      </c>
      <c r="R14" s="452">
        <v>4037474.1399999997</v>
      </c>
      <c r="S14" s="452">
        <v>2826.67</v>
      </c>
      <c r="T14" s="433"/>
      <c r="U14" s="433">
        <v>0</v>
      </c>
      <c r="V14" s="433">
        <v>0</v>
      </c>
      <c r="W14" s="433">
        <v>0</v>
      </c>
      <c r="X14" s="433">
        <v>0</v>
      </c>
      <c r="Y14" s="433">
        <v>0</v>
      </c>
      <c r="Z14" s="433">
        <v>0</v>
      </c>
      <c r="AA14" s="433">
        <v>0</v>
      </c>
    </row>
    <row r="15" spans="1:28">
      <c r="A15" s="462">
        <v>2</v>
      </c>
      <c r="B15" s="436" t="s">
        <v>569</v>
      </c>
      <c r="C15" s="436">
        <v>190860932.72281525</v>
      </c>
      <c r="D15" s="436">
        <v>190860932.72281525</v>
      </c>
      <c r="E15" s="436">
        <v>0</v>
      </c>
      <c r="F15" s="436">
        <v>0</v>
      </c>
      <c r="G15" s="436">
        <v>0</v>
      </c>
      <c r="H15" s="436">
        <v>0</v>
      </c>
      <c r="I15" s="436">
        <v>0</v>
      </c>
      <c r="J15" s="436">
        <v>0</v>
      </c>
      <c r="K15" s="436">
        <v>0</v>
      </c>
      <c r="L15" s="436">
        <v>0</v>
      </c>
      <c r="M15" s="436">
        <v>0</v>
      </c>
      <c r="N15" s="436">
        <v>0</v>
      </c>
      <c r="O15" s="436">
        <v>0</v>
      </c>
      <c r="P15" s="436">
        <v>0</v>
      </c>
      <c r="Q15" s="436">
        <v>0</v>
      </c>
      <c r="R15" s="436">
        <v>0</v>
      </c>
      <c r="S15" s="436">
        <v>0</v>
      </c>
      <c r="T15" s="433"/>
      <c r="U15" s="433">
        <v>0</v>
      </c>
      <c r="V15" s="433">
        <v>0</v>
      </c>
      <c r="W15" s="433">
        <v>0</v>
      </c>
      <c r="X15" s="433">
        <v>0</v>
      </c>
      <c r="Y15" s="433">
        <v>0</v>
      </c>
      <c r="Z15" s="433">
        <v>0</v>
      </c>
      <c r="AA15" s="433">
        <v>0</v>
      </c>
    </row>
    <row r="16" spans="1:28">
      <c r="A16" s="433">
        <v>2.1</v>
      </c>
      <c r="B16" s="452" t="s">
        <v>563</v>
      </c>
      <c r="C16" s="452">
        <v>0</v>
      </c>
      <c r="D16" s="452">
        <v>0</v>
      </c>
      <c r="E16" s="452">
        <v>0</v>
      </c>
      <c r="F16" s="452">
        <v>0</v>
      </c>
      <c r="G16" s="452">
        <v>0</v>
      </c>
      <c r="H16" s="452">
        <v>0</v>
      </c>
      <c r="I16" s="452">
        <v>0</v>
      </c>
      <c r="J16" s="452">
        <v>0</v>
      </c>
      <c r="K16" s="452">
        <v>0</v>
      </c>
      <c r="L16" s="452">
        <v>0</v>
      </c>
      <c r="M16" s="452">
        <v>0</v>
      </c>
      <c r="N16" s="452">
        <v>0</v>
      </c>
      <c r="O16" s="452">
        <v>0</v>
      </c>
      <c r="P16" s="452">
        <v>0</v>
      </c>
      <c r="Q16" s="452">
        <v>0</v>
      </c>
      <c r="R16" s="452">
        <v>0</v>
      </c>
      <c r="S16" s="452">
        <v>0</v>
      </c>
      <c r="T16" s="433"/>
      <c r="U16" s="433">
        <v>0</v>
      </c>
      <c r="V16" s="433">
        <v>0</v>
      </c>
      <c r="W16" s="433">
        <v>0</v>
      </c>
      <c r="X16" s="433">
        <v>0</v>
      </c>
      <c r="Y16" s="433">
        <v>0</v>
      </c>
      <c r="Z16" s="433">
        <v>0</v>
      </c>
      <c r="AA16" s="433">
        <v>0</v>
      </c>
    </row>
    <row r="17" spans="1:27">
      <c r="A17" s="433">
        <v>2.2000000000000002</v>
      </c>
      <c r="B17" s="452" t="s">
        <v>564</v>
      </c>
      <c r="C17" s="452">
        <v>49846773.032815263</v>
      </c>
      <c r="D17" s="452">
        <v>49846773.032815263</v>
      </c>
      <c r="E17" s="452">
        <v>0</v>
      </c>
      <c r="F17" s="452">
        <v>0</v>
      </c>
      <c r="G17" s="452">
        <v>0</v>
      </c>
      <c r="H17" s="452">
        <v>0</v>
      </c>
      <c r="I17" s="452">
        <v>0</v>
      </c>
      <c r="J17" s="452">
        <v>0</v>
      </c>
      <c r="K17" s="452">
        <v>0</v>
      </c>
      <c r="L17" s="452">
        <v>0</v>
      </c>
      <c r="M17" s="452">
        <v>0</v>
      </c>
      <c r="N17" s="452">
        <v>0</v>
      </c>
      <c r="O17" s="452">
        <v>0</v>
      </c>
      <c r="P17" s="452">
        <v>0</v>
      </c>
      <c r="Q17" s="452">
        <v>0</v>
      </c>
      <c r="R17" s="452">
        <v>0</v>
      </c>
      <c r="S17" s="452">
        <v>0</v>
      </c>
      <c r="T17" s="433"/>
      <c r="U17" s="433">
        <v>0</v>
      </c>
      <c r="V17" s="433">
        <v>0</v>
      </c>
      <c r="W17" s="433">
        <v>0</v>
      </c>
      <c r="X17" s="433">
        <v>0</v>
      </c>
      <c r="Y17" s="433">
        <v>0</v>
      </c>
      <c r="Z17" s="433">
        <v>0</v>
      </c>
      <c r="AA17" s="433">
        <v>0</v>
      </c>
    </row>
    <row r="18" spans="1:27">
      <c r="A18" s="433">
        <v>2.2999999999999998</v>
      </c>
      <c r="B18" s="452" t="s">
        <v>565</v>
      </c>
      <c r="C18" s="452">
        <v>109873565.46999998</v>
      </c>
      <c r="D18" s="452">
        <v>109873565.46999998</v>
      </c>
      <c r="E18" s="452">
        <v>0</v>
      </c>
      <c r="F18" s="452">
        <v>0</v>
      </c>
      <c r="G18" s="452">
        <v>0</v>
      </c>
      <c r="H18" s="452">
        <v>0</v>
      </c>
      <c r="I18" s="452">
        <v>0</v>
      </c>
      <c r="J18" s="452">
        <v>0</v>
      </c>
      <c r="K18" s="452">
        <v>0</v>
      </c>
      <c r="L18" s="452">
        <v>0</v>
      </c>
      <c r="M18" s="452">
        <v>0</v>
      </c>
      <c r="N18" s="452">
        <v>0</v>
      </c>
      <c r="O18" s="452">
        <v>0</v>
      </c>
      <c r="P18" s="452">
        <v>0</v>
      </c>
      <c r="Q18" s="452">
        <v>0</v>
      </c>
      <c r="R18" s="452">
        <v>0</v>
      </c>
      <c r="S18" s="452">
        <v>0</v>
      </c>
      <c r="T18" s="433"/>
      <c r="U18" s="433">
        <v>0</v>
      </c>
      <c r="V18" s="433">
        <v>0</v>
      </c>
      <c r="W18" s="433">
        <v>0</v>
      </c>
      <c r="X18" s="433">
        <v>0</v>
      </c>
      <c r="Y18" s="433">
        <v>0</v>
      </c>
      <c r="Z18" s="433">
        <v>0</v>
      </c>
      <c r="AA18" s="433">
        <v>0</v>
      </c>
    </row>
    <row r="19" spans="1:27">
      <c r="A19" s="433">
        <v>2.4</v>
      </c>
      <c r="B19" s="452" t="s">
        <v>566</v>
      </c>
      <c r="C19" s="452">
        <v>31140594.219999999</v>
      </c>
      <c r="D19" s="452">
        <v>31140594.219999999</v>
      </c>
      <c r="E19" s="452">
        <v>0</v>
      </c>
      <c r="F19" s="452">
        <v>0</v>
      </c>
      <c r="G19" s="452">
        <v>0</v>
      </c>
      <c r="H19" s="452">
        <v>0</v>
      </c>
      <c r="I19" s="452">
        <v>0</v>
      </c>
      <c r="J19" s="452">
        <v>0</v>
      </c>
      <c r="K19" s="452">
        <v>0</v>
      </c>
      <c r="L19" s="452">
        <v>0</v>
      </c>
      <c r="M19" s="452">
        <v>0</v>
      </c>
      <c r="N19" s="452">
        <v>0</v>
      </c>
      <c r="O19" s="452">
        <v>0</v>
      </c>
      <c r="P19" s="452">
        <v>0</v>
      </c>
      <c r="Q19" s="452">
        <v>0</v>
      </c>
      <c r="R19" s="452">
        <v>0</v>
      </c>
      <c r="S19" s="452">
        <v>0</v>
      </c>
      <c r="T19" s="433"/>
      <c r="U19" s="433">
        <v>0</v>
      </c>
      <c r="V19" s="433">
        <v>0</v>
      </c>
      <c r="W19" s="433">
        <v>0</v>
      </c>
      <c r="X19" s="433">
        <v>0</v>
      </c>
      <c r="Y19" s="433">
        <v>0</v>
      </c>
      <c r="Z19" s="433">
        <v>0</v>
      </c>
      <c r="AA19" s="433">
        <v>0</v>
      </c>
    </row>
    <row r="20" spans="1:27">
      <c r="A20" s="433">
        <v>2.5</v>
      </c>
      <c r="B20" s="452" t="s">
        <v>567</v>
      </c>
      <c r="C20" s="452">
        <v>0</v>
      </c>
      <c r="D20" s="452">
        <v>0</v>
      </c>
      <c r="E20" s="452">
        <v>0</v>
      </c>
      <c r="F20" s="452">
        <v>0</v>
      </c>
      <c r="G20" s="452">
        <v>0</v>
      </c>
      <c r="H20" s="452">
        <v>0</v>
      </c>
      <c r="I20" s="452">
        <v>0</v>
      </c>
      <c r="J20" s="452">
        <v>0</v>
      </c>
      <c r="K20" s="452">
        <v>0</v>
      </c>
      <c r="L20" s="452">
        <v>0</v>
      </c>
      <c r="M20" s="452">
        <v>0</v>
      </c>
      <c r="N20" s="452">
        <v>0</v>
      </c>
      <c r="O20" s="452">
        <v>0</v>
      </c>
      <c r="P20" s="452">
        <v>0</v>
      </c>
      <c r="Q20" s="452">
        <v>0</v>
      </c>
      <c r="R20" s="452">
        <v>0</v>
      </c>
      <c r="S20" s="452">
        <v>0</v>
      </c>
      <c r="T20" s="433"/>
      <c r="U20" s="433">
        <v>0</v>
      </c>
      <c r="V20" s="433">
        <v>0</v>
      </c>
      <c r="W20" s="433">
        <v>0</v>
      </c>
      <c r="X20" s="433">
        <v>0</v>
      </c>
      <c r="Y20" s="433">
        <v>0</v>
      </c>
      <c r="Z20" s="433">
        <v>0</v>
      </c>
      <c r="AA20" s="433">
        <v>0</v>
      </c>
    </row>
    <row r="21" spans="1:27">
      <c r="A21" s="433">
        <v>2.6</v>
      </c>
      <c r="B21" s="452" t="s">
        <v>568</v>
      </c>
      <c r="C21" s="452">
        <v>0</v>
      </c>
      <c r="D21" s="452">
        <v>0</v>
      </c>
      <c r="E21" s="452">
        <v>0</v>
      </c>
      <c r="F21" s="452">
        <v>0</v>
      </c>
      <c r="G21" s="452">
        <v>0</v>
      </c>
      <c r="H21" s="452">
        <v>0</v>
      </c>
      <c r="I21" s="452">
        <v>0</v>
      </c>
      <c r="J21" s="452">
        <v>0</v>
      </c>
      <c r="K21" s="452">
        <v>0</v>
      </c>
      <c r="L21" s="452">
        <v>0</v>
      </c>
      <c r="M21" s="452">
        <v>0</v>
      </c>
      <c r="N21" s="452">
        <v>0</v>
      </c>
      <c r="O21" s="452">
        <v>0</v>
      </c>
      <c r="P21" s="452">
        <v>0</v>
      </c>
      <c r="Q21" s="452">
        <v>0</v>
      </c>
      <c r="R21" s="452">
        <v>0</v>
      </c>
      <c r="S21" s="452">
        <v>0</v>
      </c>
      <c r="T21" s="433"/>
      <c r="U21" s="433">
        <v>0</v>
      </c>
      <c r="V21" s="433">
        <v>0</v>
      </c>
      <c r="W21" s="433">
        <v>0</v>
      </c>
      <c r="X21" s="433">
        <v>0</v>
      </c>
      <c r="Y21" s="433">
        <v>0</v>
      </c>
      <c r="Z21" s="433">
        <v>0</v>
      </c>
      <c r="AA21" s="433">
        <v>0</v>
      </c>
    </row>
    <row r="22" spans="1:27">
      <c r="A22" s="462">
        <v>3</v>
      </c>
      <c r="B22" s="436" t="s">
        <v>570</v>
      </c>
      <c r="C22" s="436">
        <v>87109951.072999969</v>
      </c>
      <c r="D22" s="436">
        <v>43907739.303000003</v>
      </c>
      <c r="E22" s="461"/>
      <c r="F22" s="461"/>
      <c r="G22" s="461"/>
      <c r="H22" s="436">
        <v>2614081.8600000003</v>
      </c>
      <c r="I22" s="461"/>
      <c r="J22" s="461"/>
      <c r="K22" s="461"/>
      <c r="L22" s="436">
        <v>216779.98</v>
      </c>
      <c r="M22" s="461"/>
      <c r="N22" s="461"/>
      <c r="O22" s="461"/>
      <c r="P22" s="461"/>
      <c r="Q22" s="461"/>
      <c r="R22" s="461"/>
      <c r="S22" s="461"/>
      <c r="T22" s="436"/>
      <c r="U22" s="461"/>
      <c r="V22" s="461"/>
      <c r="W22" s="461"/>
      <c r="X22" s="461"/>
      <c r="Y22" s="461"/>
      <c r="Z22" s="461"/>
      <c r="AA22" s="461"/>
    </row>
    <row r="23" spans="1:27">
      <c r="A23" s="433">
        <v>3.1</v>
      </c>
      <c r="B23" s="452" t="s">
        <v>563</v>
      </c>
      <c r="C23" s="436">
        <v>0</v>
      </c>
      <c r="D23" s="436">
        <v>0</v>
      </c>
      <c r="E23" s="461"/>
      <c r="F23" s="461"/>
      <c r="G23" s="461"/>
      <c r="H23" s="436">
        <v>0</v>
      </c>
      <c r="I23" s="461"/>
      <c r="J23" s="461"/>
      <c r="K23" s="461"/>
      <c r="L23" s="436">
        <v>0</v>
      </c>
      <c r="M23" s="461"/>
      <c r="N23" s="461"/>
      <c r="O23" s="461"/>
      <c r="P23" s="461"/>
      <c r="Q23" s="461"/>
      <c r="R23" s="461"/>
      <c r="S23" s="461"/>
      <c r="T23" s="436"/>
      <c r="U23" s="461"/>
      <c r="V23" s="461"/>
      <c r="W23" s="461"/>
      <c r="X23" s="461"/>
      <c r="Y23" s="461"/>
      <c r="Z23" s="461"/>
      <c r="AA23" s="461"/>
    </row>
    <row r="24" spans="1:27">
      <c r="A24" s="433">
        <v>3.2</v>
      </c>
      <c r="B24" s="452" t="s">
        <v>564</v>
      </c>
      <c r="C24" s="436">
        <v>0</v>
      </c>
      <c r="D24" s="436">
        <v>0</v>
      </c>
      <c r="E24" s="461"/>
      <c r="F24" s="461"/>
      <c r="G24" s="461"/>
      <c r="H24" s="436">
        <v>0</v>
      </c>
      <c r="I24" s="461"/>
      <c r="J24" s="461"/>
      <c r="K24" s="461"/>
      <c r="L24" s="436">
        <v>0</v>
      </c>
      <c r="M24" s="461"/>
      <c r="N24" s="461"/>
      <c r="O24" s="461"/>
      <c r="P24" s="461"/>
      <c r="Q24" s="461"/>
      <c r="R24" s="461"/>
      <c r="S24" s="461"/>
      <c r="T24" s="436"/>
      <c r="U24" s="461"/>
      <c r="V24" s="461"/>
      <c r="W24" s="461"/>
      <c r="X24" s="461"/>
      <c r="Y24" s="461"/>
      <c r="Z24" s="461"/>
      <c r="AA24" s="461"/>
    </row>
    <row r="25" spans="1:27">
      <c r="A25" s="433">
        <v>3.3</v>
      </c>
      <c r="B25" s="452" t="s">
        <v>565</v>
      </c>
      <c r="C25" s="436">
        <v>0</v>
      </c>
      <c r="D25" s="436">
        <v>0</v>
      </c>
      <c r="E25" s="461"/>
      <c r="F25" s="461"/>
      <c r="G25" s="461"/>
      <c r="H25" s="436">
        <v>0</v>
      </c>
      <c r="I25" s="461"/>
      <c r="J25" s="461"/>
      <c r="K25" s="461"/>
      <c r="L25" s="436">
        <v>0</v>
      </c>
      <c r="M25" s="461"/>
      <c r="N25" s="461"/>
      <c r="O25" s="461"/>
      <c r="P25" s="461"/>
      <c r="Q25" s="461"/>
      <c r="R25" s="461"/>
      <c r="S25" s="461"/>
      <c r="T25" s="436"/>
      <c r="U25" s="461"/>
      <c r="V25" s="461"/>
      <c r="W25" s="461"/>
      <c r="X25" s="461"/>
      <c r="Y25" s="461"/>
      <c r="Z25" s="461"/>
      <c r="AA25" s="461"/>
    </row>
    <row r="26" spans="1:27">
      <c r="A26" s="433">
        <v>3.4</v>
      </c>
      <c r="B26" s="452" t="s">
        <v>566</v>
      </c>
      <c r="C26" s="436">
        <v>1141479.47</v>
      </c>
      <c r="D26" s="436">
        <v>1141479.47</v>
      </c>
      <c r="E26" s="461"/>
      <c r="F26" s="461"/>
      <c r="G26" s="461"/>
      <c r="H26" s="436">
        <v>0</v>
      </c>
      <c r="I26" s="461"/>
      <c r="J26" s="461"/>
      <c r="K26" s="461"/>
      <c r="L26" s="436">
        <v>0</v>
      </c>
      <c r="M26" s="461"/>
      <c r="N26" s="461"/>
      <c r="O26" s="461"/>
      <c r="P26" s="461"/>
      <c r="Q26" s="461"/>
      <c r="R26" s="461"/>
      <c r="S26" s="461"/>
      <c r="T26" s="436"/>
      <c r="U26" s="461"/>
      <c r="V26" s="461"/>
      <c r="W26" s="461"/>
      <c r="X26" s="461"/>
      <c r="Y26" s="461"/>
      <c r="Z26" s="461"/>
      <c r="AA26" s="461"/>
    </row>
    <row r="27" spans="1:27">
      <c r="A27" s="433">
        <v>3.5</v>
      </c>
      <c r="B27" s="452" t="s">
        <v>567</v>
      </c>
      <c r="C27" s="436">
        <v>77828932.233299971</v>
      </c>
      <c r="D27" s="436">
        <v>34626720.463300005</v>
      </c>
      <c r="E27" s="461"/>
      <c r="F27" s="461"/>
      <c r="G27" s="461"/>
      <c r="H27" s="436">
        <v>2614081.8600000003</v>
      </c>
      <c r="I27" s="461"/>
      <c r="J27" s="461"/>
      <c r="K27" s="461"/>
      <c r="L27" s="436">
        <v>216779.98</v>
      </c>
      <c r="M27" s="461"/>
      <c r="N27" s="461"/>
      <c r="O27" s="461"/>
      <c r="P27" s="461"/>
      <c r="Q27" s="461"/>
      <c r="R27" s="461"/>
      <c r="S27" s="461"/>
      <c r="T27" s="436"/>
      <c r="U27" s="461"/>
      <c r="V27" s="461"/>
      <c r="W27" s="461"/>
      <c r="X27" s="461"/>
      <c r="Y27" s="461"/>
      <c r="Z27" s="461"/>
      <c r="AA27" s="461"/>
    </row>
    <row r="28" spans="1:27">
      <c r="A28" s="433">
        <v>3.6</v>
      </c>
      <c r="B28" s="452" t="s">
        <v>568</v>
      </c>
      <c r="C28" s="436">
        <v>8139539.3697000016</v>
      </c>
      <c r="D28" s="436">
        <v>8139539.3697000016</v>
      </c>
      <c r="E28" s="461"/>
      <c r="F28" s="461"/>
      <c r="G28" s="461"/>
      <c r="H28" s="436">
        <v>0</v>
      </c>
      <c r="I28" s="461"/>
      <c r="J28" s="461"/>
      <c r="K28" s="461"/>
      <c r="L28" s="436">
        <v>0</v>
      </c>
      <c r="M28" s="461"/>
      <c r="N28" s="461"/>
      <c r="O28" s="461"/>
      <c r="P28" s="461"/>
      <c r="Q28" s="461"/>
      <c r="R28" s="461"/>
      <c r="S28" s="461"/>
      <c r="T28" s="436"/>
      <c r="U28" s="461"/>
      <c r="V28" s="461"/>
      <c r="W28" s="461"/>
      <c r="X28" s="461"/>
      <c r="Y28" s="461"/>
      <c r="Z28" s="461"/>
      <c r="AA28" s="461"/>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92D050"/>
  </sheetPr>
  <dimension ref="A1:AA22"/>
  <sheetViews>
    <sheetView showGridLines="0" zoomScaleNormal="100" workbookViewId="0"/>
  </sheetViews>
  <sheetFormatPr defaultColWidth="9.109375" defaultRowHeight="12"/>
  <cols>
    <col min="1" max="1" width="11.88671875" style="443" bestFit="1" customWidth="1"/>
    <col min="2" max="2" width="90.33203125" style="443" bestFit="1" customWidth="1"/>
    <col min="3" max="3" width="20.109375" style="443" customWidth="1"/>
    <col min="4" max="4" width="22.33203125" style="443" customWidth="1"/>
    <col min="5" max="7" width="17.109375" style="443" customWidth="1"/>
    <col min="8" max="8" width="22.33203125" style="443" customWidth="1"/>
    <col min="9" max="10" width="17.109375" style="443" customWidth="1"/>
    <col min="11" max="27" width="22.33203125" style="443" customWidth="1"/>
    <col min="28" max="16384" width="9.109375" style="443"/>
  </cols>
  <sheetData>
    <row r="1" spans="1:27" ht="13.8">
      <c r="A1" s="337" t="s">
        <v>108</v>
      </c>
      <c r="B1" s="273" t="str">
        <f>Info!C2</f>
        <v>ს.ს ტერა ბანკი</v>
      </c>
    </row>
    <row r="2" spans="1:27">
      <c r="A2" s="337" t="s">
        <v>109</v>
      </c>
      <c r="B2" s="340">
        <f>'1. key ratios'!B2</f>
        <v>45107</v>
      </c>
    </row>
    <row r="3" spans="1:27">
      <c r="A3" s="339" t="s">
        <v>571</v>
      </c>
      <c r="C3" s="445"/>
    </row>
    <row r="4" spans="1:27" ht="12.6" thickBot="1">
      <c r="A4" s="339"/>
      <c r="B4" s="445"/>
      <c r="C4" s="445"/>
    </row>
    <row r="5" spans="1:27" ht="13.5" customHeight="1">
      <c r="A5" s="694" t="s">
        <v>901</v>
      </c>
      <c r="B5" s="695"/>
      <c r="C5" s="691" t="s">
        <v>572</v>
      </c>
      <c r="D5" s="692"/>
      <c r="E5" s="692"/>
      <c r="F5" s="692"/>
      <c r="G5" s="692"/>
      <c r="H5" s="692"/>
      <c r="I5" s="692"/>
      <c r="J5" s="692"/>
      <c r="K5" s="692"/>
      <c r="L5" s="692"/>
      <c r="M5" s="692"/>
      <c r="N5" s="692"/>
      <c r="O5" s="692"/>
      <c r="P5" s="692"/>
      <c r="Q5" s="692"/>
      <c r="R5" s="692"/>
      <c r="S5" s="692"/>
      <c r="T5" s="692"/>
      <c r="U5" s="692"/>
      <c r="V5" s="692"/>
      <c r="W5" s="692"/>
      <c r="X5" s="692"/>
      <c r="Y5" s="692"/>
      <c r="Z5" s="692"/>
      <c r="AA5" s="693"/>
    </row>
    <row r="6" spans="1:27" ht="12" customHeight="1">
      <c r="A6" s="696"/>
      <c r="B6" s="697"/>
      <c r="C6" s="700" t="s">
        <v>66</v>
      </c>
      <c r="D6" s="665" t="s">
        <v>892</v>
      </c>
      <c r="E6" s="665"/>
      <c r="F6" s="665"/>
      <c r="G6" s="665"/>
      <c r="H6" s="686" t="s">
        <v>891</v>
      </c>
      <c r="I6" s="687"/>
      <c r="J6" s="687"/>
      <c r="K6" s="687"/>
      <c r="L6" s="469"/>
      <c r="M6" s="669" t="s">
        <v>890</v>
      </c>
      <c r="N6" s="669"/>
      <c r="O6" s="669"/>
      <c r="P6" s="669"/>
      <c r="Q6" s="669"/>
      <c r="R6" s="669"/>
      <c r="S6" s="667"/>
      <c r="T6" s="469"/>
      <c r="U6" s="669" t="s">
        <v>889</v>
      </c>
      <c r="V6" s="669"/>
      <c r="W6" s="669"/>
      <c r="X6" s="669"/>
      <c r="Y6" s="669"/>
      <c r="Z6" s="669"/>
      <c r="AA6" s="690"/>
    </row>
    <row r="7" spans="1:27" ht="36">
      <c r="A7" s="698"/>
      <c r="B7" s="699"/>
      <c r="C7" s="701"/>
      <c r="D7" s="467"/>
      <c r="E7" s="440" t="s">
        <v>561</v>
      </c>
      <c r="F7" s="440" t="s">
        <v>887</v>
      </c>
      <c r="G7" s="440" t="s">
        <v>888</v>
      </c>
      <c r="H7" s="444"/>
      <c r="I7" s="440" t="s">
        <v>561</v>
      </c>
      <c r="J7" s="440" t="s">
        <v>887</v>
      </c>
      <c r="K7" s="440" t="s">
        <v>888</v>
      </c>
      <c r="L7" s="464"/>
      <c r="M7" s="440" t="s">
        <v>561</v>
      </c>
      <c r="N7" s="440" t="s">
        <v>900</v>
      </c>
      <c r="O7" s="440" t="s">
        <v>899</v>
      </c>
      <c r="P7" s="440" t="s">
        <v>898</v>
      </c>
      <c r="Q7" s="440" t="s">
        <v>897</v>
      </c>
      <c r="R7" s="440" t="s">
        <v>896</v>
      </c>
      <c r="S7" s="440" t="s">
        <v>882</v>
      </c>
      <c r="T7" s="464"/>
      <c r="U7" s="440" t="s">
        <v>561</v>
      </c>
      <c r="V7" s="440" t="s">
        <v>900</v>
      </c>
      <c r="W7" s="440" t="s">
        <v>899</v>
      </c>
      <c r="X7" s="440" t="s">
        <v>898</v>
      </c>
      <c r="Y7" s="440" t="s">
        <v>897</v>
      </c>
      <c r="Z7" s="440" t="s">
        <v>896</v>
      </c>
      <c r="AA7" s="440" t="s">
        <v>882</v>
      </c>
    </row>
    <row r="8" spans="1:27">
      <c r="A8" s="494">
        <v>1</v>
      </c>
      <c r="B8" s="493" t="s">
        <v>562</v>
      </c>
      <c r="C8" s="492">
        <v>1197891454.8974631</v>
      </c>
      <c r="D8" s="433">
        <v>1088928209.8274634</v>
      </c>
      <c r="E8" s="433">
        <v>41665087.979999997</v>
      </c>
      <c r="F8" s="433">
        <v>0</v>
      </c>
      <c r="G8" s="433">
        <v>0</v>
      </c>
      <c r="H8" s="433">
        <v>67696661.410000011</v>
      </c>
      <c r="I8" s="433">
        <v>9699180.5699999984</v>
      </c>
      <c r="J8" s="433">
        <v>5816917.5300000012</v>
      </c>
      <c r="K8" s="433">
        <v>0</v>
      </c>
      <c r="L8" s="433">
        <v>41266583.660000004</v>
      </c>
      <c r="M8" s="433">
        <v>4615211.6199999917</v>
      </c>
      <c r="N8" s="433">
        <v>1854858.93</v>
      </c>
      <c r="O8" s="433">
        <v>4206525.5000000009</v>
      </c>
      <c r="P8" s="433">
        <v>6856209.5000000009</v>
      </c>
      <c r="Q8" s="433">
        <v>3518800.7500000005</v>
      </c>
      <c r="R8" s="433">
        <v>4932426.5099999988</v>
      </c>
      <c r="S8" s="433">
        <v>2826.67</v>
      </c>
      <c r="T8" s="433">
        <v>0</v>
      </c>
      <c r="U8" s="433">
        <v>0</v>
      </c>
      <c r="V8" s="433">
        <v>0</v>
      </c>
      <c r="W8" s="433">
        <v>0</v>
      </c>
      <c r="X8" s="433">
        <v>0</v>
      </c>
      <c r="Y8" s="433">
        <v>0</v>
      </c>
      <c r="Z8" s="433">
        <v>0</v>
      </c>
      <c r="AA8" s="433">
        <v>0</v>
      </c>
    </row>
    <row r="9" spans="1:27">
      <c r="A9" s="485">
        <v>1.1000000000000001</v>
      </c>
      <c r="B9" s="491" t="s">
        <v>573</v>
      </c>
      <c r="C9" s="492">
        <v>279854253.09000009</v>
      </c>
      <c r="D9" s="433">
        <v>254343951.86000034</v>
      </c>
      <c r="E9" s="433">
        <v>254343951.86000034</v>
      </c>
      <c r="F9" s="433">
        <v>0</v>
      </c>
      <c r="G9" s="433">
        <v>0</v>
      </c>
      <c r="H9" s="433">
        <v>11984231.48</v>
      </c>
      <c r="I9" s="433">
        <v>9662030.0200000014</v>
      </c>
      <c r="J9" s="433">
        <v>2322201.4600000004</v>
      </c>
      <c r="K9" s="433">
        <v>0</v>
      </c>
      <c r="L9" s="433">
        <v>13526069.749999996</v>
      </c>
      <c r="M9" s="433">
        <v>8788028.0199999996</v>
      </c>
      <c r="N9" s="433">
        <v>953963.53</v>
      </c>
      <c r="O9" s="433">
        <v>572733.80000000005</v>
      </c>
      <c r="P9" s="433">
        <v>1111323.52</v>
      </c>
      <c r="Q9" s="433">
        <v>968536.16999999993</v>
      </c>
      <c r="R9" s="433">
        <v>1131484.71</v>
      </c>
      <c r="S9" s="433">
        <v>0</v>
      </c>
      <c r="T9" s="433">
        <v>0</v>
      </c>
      <c r="U9" s="433">
        <v>0</v>
      </c>
      <c r="V9" s="433">
        <v>0</v>
      </c>
      <c r="W9" s="433">
        <v>0</v>
      </c>
      <c r="X9" s="433">
        <v>0</v>
      </c>
      <c r="Y9" s="433">
        <v>0</v>
      </c>
      <c r="Z9" s="433">
        <v>0</v>
      </c>
      <c r="AA9" s="433">
        <v>0</v>
      </c>
    </row>
    <row r="10" spans="1:27">
      <c r="A10" s="489" t="s">
        <v>157</v>
      </c>
      <c r="B10" s="490" t="s">
        <v>574</v>
      </c>
      <c r="C10" s="492">
        <v>1023195821.0399995</v>
      </c>
      <c r="D10" s="433">
        <v>920596949.1399976</v>
      </c>
      <c r="E10" s="433">
        <v>920596949.1399976</v>
      </c>
      <c r="F10" s="433">
        <v>0</v>
      </c>
      <c r="G10" s="433">
        <v>0</v>
      </c>
      <c r="H10" s="433">
        <v>65500746.120000012</v>
      </c>
      <c r="I10" s="433">
        <v>60646180.500000022</v>
      </c>
      <c r="J10" s="433">
        <v>4854565.620000001</v>
      </c>
      <c r="K10" s="433">
        <v>0</v>
      </c>
      <c r="L10" s="433">
        <v>37098125.779999986</v>
      </c>
      <c r="M10" s="433">
        <v>19021333.489999995</v>
      </c>
      <c r="N10" s="433">
        <v>1555923.4800000002</v>
      </c>
      <c r="O10" s="433">
        <v>3323912.6800000006</v>
      </c>
      <c r="P10" s="433">
        <v>5092885.76</v>
      </c>
      <c r="Q10" s="433">
        <v>3250042.6100000003</v>
      </c>
      <c r="R10" s="433">
        <v>4854027.76</v>
      </c>
      <c r="S10" s="433">
        <v>0</v>
      </c>
      <c r="T10" s="433">
        <v>0</v>
      </c>
      <c r="U10" s="433">
        <v>0</v>
      </c>
      <c r="V10" s="433">
        <v>0</v>
      </c>
      <c r="W10" s="433">
        <v>0</v>
      </c>
      <c r="X10" s="433">
        <v>0</v>
      </c>
      <c r="Y10" s="433">
        <v>0</v>
      </c>
      <c r="Z10" s="433">
        <v>0</v>
      </c>
      <c r="AA10" s="433">
        <v>0</v>
      </c>
    </row>
    <row r="11" spans="1:27">
      <c r="A11" s="487" t="s">
        <v>575</v>
      </c>
      <c r="B11" s="488" t="s">
        <v>576</v>
      </c>
      <c r="C11" s="492">
        <v>1023195821.0399995</v>
      </c>
      <c r="D11" s="433">
        <v>920596949.1399976</v>
      </c>
      <c r="E11" s="433">
        <v>920596949.1399976</v>
      </c>
      <c r="F11" s="433">
        <v>0</v>
      </c>
      <c r="G11" s="433">
        <v>0</v>
      </c>
      <c r="H11" s="433">
        <v>65500746.120000012</v>
      </c>
      <c r="I11" s="433">
        <v>60646180.500000022</v>
      </c>
      <c r="J11" s="433">
        <v>4854565.620000001</v>
      </c>
      <c r="K11" s="433">
        <v>0</v>
      </c>
      <c r="L11" s="433">
        <v>37098125.779999986</v>
      </c>
      <c r="M11" s="433">
        <v>19021333.489999995</v>
      </c>
      <c r="N11" s="433">
        <v>1555923.4800000002</v>
      </c>
      <c r="O11" s="433">
        <v>3323912.6800000006</v>
      </c>
      <c r="P11" s="433">
        <v>0</v>
      </c>
      <c r="Q11" s="433">
        <v>0</v>
      </c>
      <c r="R11" s="433">
        <v>0</v>
      </c>
      <c r="S11" s="433">
        <v>0</v>
      </c>
      <c r="T11" s="433">
        <v>0</v>
      </c>
      <c r="U11" s="433">
        <v>0</v>
      </c>
      <c r="V11" s="433">
        <v>0</v>
      </c>
      <c r="W11" s="433">
        <v>0</v>
      </c>
      <c r="X11" s="433">
        <v>0</v>
      </c>
      <c r="Y11" s="433">
        <v>0</v>
      </c>
      <c r="Z11" s="433">
        <v>0</v>
      </c>
      <c r="AA11" s="433">
        <v>0</v>
      </c>
    </row>
    <row r="12" spans="1:27">
      <c r="A12" s="487" t="s">
        <v>577</v>
      </c>
      <c r="B12" s="488" t="s">
        <v>578</v>
      </c>
      <c r="C12" s="492">
        <v>0</v>
      </c>
      <c r="D12" s="433">
        <v>0</v>
      </c>
      <c r="E12" s="433">
        <v>0</v>
      </c>
      <c r="F12" s="433">
        <v>0</v>
      </c>
      <c r="G12" s="433">
        <v>0</v>
      </c>
      <c r="H12" s="433">
        <v>0</v>
      </c>
      <c r="I12" s="433">
        <v>0</v>
      </c>
      <c r="J12" s="433">
        <v>0</v>
      </c>
      <c r="K12" s="433">
        <v>0</v>
      </c>
      <c r="L12" s="433">
        <v>0</v>
      </c>
      <c r="M12" s="433">
        <v>0</v>
      </c>
      <c r="N12" s="433">
        <v>0</v>
      </c>
      <c r="O12" s="433">
        <v>0</v>
      </c>
      <c r="P12" s="433">
        <v>0</v>
      </c>
      <c r="Q12" s="433">
        <v>0</v>
      </c>
      <c r="R12" s="433">
        <v>0</v>
      </c>
      <c r="S12" s="433">
        <v>0</v>
      </c>
      <c r="T12" s="433">
        <v>0</v>
      </c>
      <c r="U12" s="433">
        <v>0</v>
      </c>
      <c r="V12" s="433">
        <v>0</v>
      </c>
      <c r="W12" s="433">
        <v>0</v>
      </c>
      <c r="X12" s="433">
        <v>0</v>
      </c>
      <c r="Y12" s="433">
        <v>0</v>
      </c>
      <c r="Z12" s="433">
        <v>0</v>
      </c>
      <c r="AA12" s="433">
        <v>0</v>
      </c>
    </row>
    <row r="13" spans="1:27">
      <c r="A13" s="487" t="s">
        <v>579</v>
      </c>
      <c r="B13" s="488" t="s">
        <v>580</v>
      </c>
      <c r="C13" s="492">
        <v>0</v>
      </c>
      <c r="D13" s="433">
        <v>0</v>
      </c>
      <c r="E13" s="433">
        <v>0</v>
      </c>
      <c r="F13" s="433">
        <v>0</v>
      </c>
      <c r="G13" s="433">
        <v>0</v>
      </c>
      <c r="H13" s="433">
        <v>0</v>
      </c>
      <c r="I13" s="433">
        <v>0</v>
      </c>
      <c r="J13" s="433">
        <v>0</v>
      </c>
      <c r="K13" s="433">
        <v>0</v>
      </c>
      <c r="L13" s="433">
        <v>0</v>
      </c>
      <c r="M13" s="433">
        <v>0</v>
      </c>
      <c r="N13" s="433">
        <v>0</v>
      </c>
      <c r="O13" s="433">
        <v>0</v>
      </c>
      <c r="P13" s="433">
        <v>0</v>
      </c>
      <c r="Q13" s="433">
        <v>0</v>
      </c>
      <c r="R13" s="433">
        <v>0</v>
      </c>
      <c r="S13" s="433">
        <v>0</v>
      </c>
      <c r="T13" s="433">
        <v>0</v>
      </c>
      <c r="U13" s="433">
        <v>0</v>
      </c>
      <c r="V13" s="433">
        <v>0</v>
      </c>
      <c r="W13" s="433">
        <v>0</v>
      </c>
      <c r="X13" s="433">
        <v>0</v>
      </c>
      <c r="Y13" s="433">
        <v>0</v>
      </c>
      <c r="Z13" s="433">
        <v>0</v>
      </c>
      <c r="AA13" s="433">
        <v>0</v>
      </c>
    </row>
    <row r="14" spans="1:27">
      <c r="A14" s="487" t="s">
        <v>581</v>
      </c>
      <c r="B14" s="488" t="s">
        <v>582</v>
      </c>
      <c r="C14" s="492">
        <v>0</v>
      </c>
      <c r="D14" s="433">
        <v>0</v>
      </c>
      <c r="E14" s="433">
        <v>0</v>
      </c>
      <c r="F14" s="433">
        <v>0</v>
      </c>
      <c r="G14" s="433">
        <v>0</v>
      </c>
      <c r="H14" s="433">
        <v>0</v>
      </c>
      <c r="I14" s="433">
        <v>0</v>
      </c>
      <c r="J14" s="433">
        <v>0</v>
      </c>
      <c r="K14" s="433">
        <v>0</v>
      </c>
      <c r="L14" s="433">
        <v>0</v>
      </c>
      <c r="M14" s="433">
        <v>0</v>
      </c>
      <c r="N14" s="433">
        <v>0</v>
      </c>
      <c r="O14" s="433">
        <v>0</v>
      </c>
      <c r="P14" s="433">
        <v>0</v>
      </c>
      <c r="Q14" s="433">
        <v>0</v>
      </c>
      <c r="R14" s="433">
        <v>0</v>
      </c>
      <c r="S14" s="433">
        <v>0</v>
      </c>
      <c r="T14" s="433">
        <v>0</v>
      </c>
      <c r="U14" s="433">
        <v>0</v>
      </c>
      <c r="V14" s="433">
        <v>0</v>
      </c>
      <c r="W14" s="433">
        <v>0</v>
      </c>
      <c r="X14" s="433">
        <v>0</v>
      </c>
      <c r="Y14" s="433">
        <v>0</v>
      </c>
      <c r="Z14" s="433">
        <v>0</v>
      </c>
      <c r="AA14" s="433">
        <v>0</v>
      </c>
    </row>
    <row r="15" spans="1:27">
      <c r="A15" s="486">
        <v>1.2</v>
      </c>
      <c r="B15" s="484" t="s">
        <v>895</v>
      </c>
      <c r="C15" s="492">
        <v>7376581.3099999959</v>
      </c>
      <c r="D15" s="433">
        <v>1096213.1499999976</v>
      </c>
      <c r="E15" s="433">
        <v>1096213.1499999976</v>
      </c>
      <c r="F15" s="433">
        <v>0</v>
      </c>
      <c r="G15" s="433">
        <v>0</v>
      </c>
      <c r="H15" s="433">
        <v>1065992.3900000004</v>
      </c>
      <c r="I15" s="433">
        <v>722162.65000000014</v>
      </c>
      <c r="J15" s="433">
        <v>343829.74</v>
      </c>
      <c r="K15" s="433">
        <v>0</v>
      </c>
      <c r="L15" s="433">
        <v>5214375.7699999996</v>
      </c>
      <c r="M15" s="433">
        <v>3033161.9299999997</v>
      </c>
      <c r="N15" s="433">
        <v>372983.38</v>
      </c>
      <c r="O15" s="433">
        <v>308436.3</v>
      </c>
      <c r="P15" s="433">
        <v>447196.66999999993</v>
      </c>
      <c r="Q15" s="433">
        <v>573095.61</v>
      </c>
      <c r="R15" s="433">
        <v>479501.88</v>
      </c>
      <c r="S15" s="433">
        <v>0</v>
      </c>
      <c r="T15" s="433">
        <v>0</v>
      </c>
      <c r="U15" s="433">
        <v>0</v>
      </c>
      <c r="V15" s="433">
        <v>0</v>
      </c>
      <c r="W15" s="433">
        <v>0</v>
      </c>
      <c r="X15" s="433">
        <v>0</v>
      </c>
      <c r="Y15" s="433">
        <v>0</v>
      </c>
      <c r="Z15" s="433">
        <v>0</v>
      </c>
      <c r="AA15" s="433">
        <v>0</v>
      </c>
    </row>
    <row r="16" spans="1:27">
      <c r="A16" s="485">
        <v>1.3</v>
      </c>
      <c r="B16" s="484" t="s">
        <v>583</v>
      </c>
      <c r="C16" s="483"/>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1"/>
    </row>
    <row r="17" spans="1:27" ht="24">
      <c r="A17" s="478" t="s">
        <v>584</v>
      </c>
      <c r="B17" s="480" t="s">
        <v>585</v>
      </c>
      <c r="C17" s="492">
        <v>1060981643.0399981</v>
      </c>
      <c r="D17" s="433">
        <v>958143468.26999688</v>
      </c>
      <c r="E17" s="433">
        <v>958143468.26999688</v>
      </c>
      <c r="F17" s="433">
        <v>0</v>
      </c>
      <c r="G17" s="433">
        <v>0</v>
      </c>
      <c r="H17" s="433">
        <v>64982009.029999979</v>
      </c>
      <c r="I17" s="433">
        <v>59856892.530000001</v>
      </c>
      <c r="J17" s="433">
        <v>5125116.5000000028</v>
      </c>
      <c r="K17" s="433">
        <v>0</v>
      </c>
      <c r="L17" s="433">
        <v>37856165.739999987</v>
      </c>
      <c r="M17" s="433">
        <v>19153521.849999994</v>
      </c>
      <c r="N17" s="433">
        <v>1554502.07</v>
      </c>
      <c r="O17" s="433">
        <v>3632536.6700000004</v>
      </c>
      <c r="P17" s="433">
        <v>5259628.7299999995</v>
      </c>
      <c r="Q17" s="433">
        <v>3429661.8</v>
      </c>
      <c r="R17" s="433">
        <v>4826314.6199999992</v>
      </c>
      <c r="S17" s="433">
        <v>0</v>
      </c>
      <c r="T17" s="433">
        <v>0</v>
      </c>
      <c r="U17" s="433">
        <v>0</v>
      </c>
      <c r="V17" s="433">
        <v>0</v>
      </c>
      <c r="W17" s="433">
        <v>0</v>
      </c>
      <c r="X17" s="433">
        <v>0</v>
      </c>
      <c r="Y17" s="433">
        <v>0</v>
      </c>
      <c r="Z17" s="433">
        <v>0</v>
      </c>
      <c r="AA17" s="433">
        <v>0</v>
      </c>
    </row>
    <row r="18" spans="1:27" ht="24">
      <c r="A18" s="476" t="s">
        <v>586</v>
      </c>
      <c r="B18" s="477" t="s">
        <v>587</v>
      </c>
      <c r="C18" s="492">
        <v>952874212.38999867</v>
      </c>
      <c r="D18" s="433">
        <v>856215260.03999722</v>
      </c>
      <c r="E18" s="433">
        <v>856215260.03999722</v>
      </c>
      <c r="F18" s="433">
        <v>0</v>
      </c>
      <c r="G18" s="433">
        <v>0</v>
      </c>
      <c r="H18" s="433">
        <v>61208932.270000018</v>
      </c>
      <c r="I18" s="433">
        <v>56759636.330000013</v>
      </c>
      <c r="J18" s="433">
        <v>4449295.9400000004</v>
      </c>
      <c r="K18" s="433">
        <v>0</v>
      </c>
      <c r="L18" s="433">
        <v>35450020.079999991</v>
      </c>
      <c r="M18" s="433">
        <v>18458175.309999991</v>
      </c>
      <c r="N18" s="433">
        <v>1509878.81</v>
      </c>
      <c r="O18" s="433">
        <v>3181953.1300000004</v>
      </c>
      <c r="P18" s="433">
        <v>4626822.9399999995</v>
      </c>
      <c r="Q18" s="433">
        <v>3249280.9700000007</v>
      </c>
      <c r="R18" s="433">
        <v>4423908.919999999</v>
      </c>
      <c r="S18" s="433">
        <v>0</v>
      </c>
      <c r="T18" s="433">
        <v>0</v>
      </c>
      <c r="U18" s="433">
        <v>0</v>
      </c>
      <c r="V18" s="433">
        <v>0</v>
      </c>
      <c r="W18" s="433">
        <v>0</v>
      </c>
      <c r="X18" s="433">
        <v>0</v>
      </c>
      <c r="Y18" s="433">
        <v>0</v>
      </c>
      <c r="Z18" s="433">
        <v>0</v>
      </c>
      <c r="AA18" s="433">
        <v>0</v>
      </c>
    </row>
    <row r="19" spans="1:27">
      <c r="A19" s="478" t="s">
        <v>588</v>
      </c>
      <c r="B19" s="479" t="s">
        <v>589</v>
      </c>
      <c r="C19" s="492">
        <v>3379752392.0599918</v>
      </c>
      <c r="D19" s="433">
        <v>3285458863.9299951</v>
      </c>
      <c r="E19" s="433">
        <v>3285458863.9299951</v>
      </c>
      <c r="F19" s="433">
        <v>0</v>
      </c>
      <c r="G19" s="433">
        <v>0</v>
      </c>
      <c r="H19" s="433">
        <v>62582198.430000037</v>
      </c>
      <c r="I19" s="433">
        <v>58631281.200000025</v>
      </c>
      <c r="J19" s="433">
        <v>3950917.2299999991</v>
      </c>
      <c r="K19" s="433">
        <v>0</v>
      </c>
      <c r="L19" s="433">
        <v>31711329.699999999</v>
      </c>
      <c r="M19" s="433">
        <v>18018541.989999998</v>
      </c>
      <c r="N19" s="433">
        <v>1668181.87</v>
      </c>
      <c r="O19" s="433">
        <v>2378512.6200000006</v>
      </c>
      <c r="P19" s="433">
        <v>5436495.9900000021</v>
      </c>
      <c r="Q19" s="433">
        <v>1962362.9200000002</v>
      </c>
      <c r="R19" s="433">
        <v>2247234.3099999996</v>
      </c>
      <c r="S19" s="433">
        <v>0</v>
      </c>
      <c r="T19" s="433">
        <v>0</v>
      </c>
      <c r="U19" s="433">
        <v>0</v>
      </c>
      <c r="V19" s="433">
        <v>0</v>
      </c>
      <c r="W19" s="433">
        <v>0</v>
      </c>
      <c r="X19" s="433">
        <v>0</v>
      </c>
      <c r="Y19" s="433">
        <v>0</v>
      </c>
      <c r="Z19" s="433">
        <v>0</v>
      </c>
      <c r="AA19" s="433">
        <v>0</v>
      </c>
    </row>
    <row r="20" spans="1:27">
      <c r="A20" s="476" t="s">
        <v>590</v>
      </c>
      <c r="B20" s="477" t="s">
        <v>591</v>
      </c>
      <c r="C20" s="492">
        <v>3221575017.3199892</v>
      </c>
      <c r="D20" s="433">
        <v>3136387927.1299906</v>
      </c>
      <c r="E20" s="433">
        <v>3136387927.1299906</v>
      </c>
      <c r="F20" s="433">
        <v>0</v>
      </c>
      <c r="G20" s="433">
        <v>0</v>
      </c>
      <c r="H20" s="433">
        <v>56462166.599999994</v>
      </c>
      <c r="I20" s="433">
        <v>53235129.770000011</v>
      </c>
      <c r="J20" s="433">
        <v>3227036.8299999987</v>
      </c>
      <c r="K20" s="433">
        <v>0</v>
      </c>
      <c r="L20" s="433">
        <v>28724923.590000011</v>
      </c>
      <c r="M20" s="433">
        <v>16075619.610000001</v>
      </c>
      <c r="N20" s="433">
        <v>1504510.9999999998</v>
      </c>
      <c r="O20" s="433">
        <v>1997945.49</v>
      </c>
      <c r="P20" s="433">
        <v>4991633.21</v>
      </c>
      <c r="Q20" s="433">
        <v>1962362.9200000002</v>
      </c>
      <c r="R20" s="433">
        <v>2192851.36</v>
      </c>
      <c r="S20" s="433">
        <v>0</v>
      </c>
      <c r="T20" s="433">
        <v>0</v>
      </c>
      <c r="U20" s="433">
        <v>0</v>
      </c>
      <c r="V20" s="433">
        <v>0</v>
      </c>
      <c r="W20" s="433">
        <v>0</v>
      </c>
      <c r="X20" s="433">
        <v>0</v>
      </c>
      <c r="Y20" s="433">
        <v>0</v>
      </c>
      <c r="Z20" s="433">
        <v>0</v>
      </c>
      <c r="AA20" s="433">
        <v>0</v>
      </c>
    </row>
    <row r="21" spans="1:27">
      <c r="A21" s="475">
        <v>1.4</v>
      </c>
      <c r="B21" s="474" t="s">
        <v>680</v>
      </c>
      <c r="C21" s="492">
        <v>48019568.939999998</v>
      </c>
      <c r="D21" s="433">
        <v>47109069.140000001</v>
      </c>
      <c r="E21" s="433">
        <v>47109069.140000001</v>
      </c>
      <c r="F21" s="433">
        <v>0</v>
      </c>
      <c r="G21" s="433">
        <v>0</v>
      </c>
      <c r="H21" s="433">
        <v>892538.41</v>
      </c>
      <c r="I21" s="433">
        <v>641396.44000000006</v>
      </c>
      <c r="J21" s="433">
        <v>251141.97</v>
      </c>
      <c r="K21" s="433">
        <v>0</v>
      </c>
      <c r="L21" s="433">
        <v>17961.39</v>
      </c>
      <c r="M21" s="433">
        <v>17961.39</v>
      </c>
      <c r="N21" s="433">
        <v>0</v>
      </c>
      <c r="O21" s="433">
        <v>0</v>
      </c>
      <c r="P21" s="433">
        <v>0</v>
      </c>
      <c r="Q21" s="433">
        <v>0</v>
      </c>
      <c r="R21" s="433">
        <v>0</v>
      </c>
      <c r="S21" s="433">
        <v>0</v>
      </c>
      <c r="T21" s="433">
        <v>0</v>
      </c>
      <c r="U21" s="433">
        <v>0</v>
      </c>
      <c r="V21" s="433">
        <v>0</v>
      </c>
      <c r="W21" s="433">
        <v>0</v>
      </c>
      <c r="X21" s="433">
        <v>0</v>
      </c>
      <c r="Y21" s="433">
        <v>0</v>
      </c>
      <c r="Z21" s="433">
        <v>0</v>
      </c>
      <c r="AA21" s="433">
        <v>0</v>
      </c>
    </row>
    <row r="22" spans="1:27" ht="12.6" thickBot="1">
      <c r="A22" s="473">
        <v>1.5</v>
      </c>
      <c r="B22" s="472" t="s">
        <v>681</v>
      </c>
      <c r="C22" s="581">
        <v>0</v>
      </c>
      <c r="D22" s="582">
        <v>0</v>
      </c>
      <c r="E22" s="582">
        <v>0</v>
      </c>
      <c r="F22" s="582">
        <v>0</v>
      </c>
      <c r="G22" s="582">
        <v>0</v>
      </c>
      <c r="H22" s="582">
        <v>0</v>
      </c>
      <c r="I22" s="582">
        <v>0</v>
      </c>
      <c r="J22" s="582">
        <v>0</v>
      </c>
      <c r="K22" s="582">
        <v>0</v>
      </c>
      <c r="L22" s="582">
        <v>0</v>
      </c>
      <c r="M22" s="582">
        <v>0</v>
      </c>
      <c r="N22" s="582">
        <v>0</v>
      </c>
      <c r="O22" s="582">
        <v>0</v>
      </c>
      <c r="P22" s="582">
        <v>0</v>
      </c>
      <c r="Q22" s="582">
        <v>0</v>
      </c>
      <c r="R22" s="582">
        <v>0</v>
      </c>
      <c r="S22" s="582">
        <v>0</v>
      </c>
      <c r="T22" s="433">
        <v>0</v>
      </c>
      <c r="U22" s="433">
        <v>0</v>
      </c>
      <c r="V22" s="433">
        <v>0</v>
      </c>
      <c r="W22" s="433">
        <v>0</v>
      </c>
      <c r="X22" s="433">
        <v>0</v>
      </c>
      <c r="Y22" s="433">
        <v>0</v>
      </c>
      <c r="Z22" s="433">
        <v>0</v>
      </c>
      <c r="AA22" s="433">
        <v>0</v>
      </c>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92D050"/>
  </sheetPr>
  <dimension ref="A1:L35"/>
  <sheetViews>
    <sheetView showGridLines="0" zoomScaleNormal="100" workbookViewId="0"/>
  </sheetViews>
  <sheetFormatPr defaultColWidth="9.109375" defaultRowHeight="12"/>
  <cols>
    <col min="1" max="1" width="11.88671875" style="443" bestFit="1" customWidth="1"/>
    <col min="2" max="2" width="93.44140625" style="443" customWidth="1"/>
    <col min="3" max="3" width="14.5546875" style="443" customWidth="1"/>
    <col min="4" max="5" width="16.109375" style="443" customWidth="1"/>
    <col min="6" max="6" width="16.109375" style="463" customWidth="1"/>
    <col min="7" max="7" width="25.33203125" style="463" customWidth="1"/>
    <col min="8" max="8" width="16.109375" style="443" customWidth="1"/>
    <col min="9" max="11" width="16.109375" style="463" customWidth="1"/>
    <col min="12" max="12" width="26.33203125" style="463" customWidth="1"/>
    <col min="13" max="16384" width="9.109375" style="443"/>
  </cols>
  <sheetData>
    <row r="1" spans="1:12" ht="13.8">
      <c r="A1" s="337" t="s">
        <v>108</v>
      </c>
      <c r="B1" s="273" t="str">
        <f>Info!C2</f>
        <v>ს.ს ტერა ბანკი</v>
      </c>
      <c r="F1" s="443"/>
      <c r="G1" s="443"/>
      <c r="I1" s="443"/>
      <c r="J1" s="443"/>
      <c r="K1" s="443"/>
      <c r="L1" s="443"/>
    </row>
    <row r="2" spans="1:12">
      <c r="A2" s="337" t="s">
        <v>109</v>
      </c>
      <c r="B2" s="340">
        <f>'1. key ratios'!B2</f>
        <v>45107</v>
      </c>
      <c r="F2" s="443"/>
      <c r="G2" s="443"/>
      <c r="I2" s="443"/>
      <c r="J2" s="443"/>
      <c r="K2" s="443"/>
      <c r="L2" s="443"/>
    </row>
    <row r="3" spans="1:12">
      <c r="A3" s="339" t="s">
        <v>594</v>
      </c>
      <c r="F3" s="443"/>
      <c r="G3" s="443"/>
      <c r="I3" s="443"/>
      <c r="J3" s="443"/>
      <c r="K3" s="443"/>
      <c r="L3" s="443"/>
    </row>
    <row r="4" spans="1:12">
      <c r="F4" s="443"/>
      <c r="G4" s="443"/>
      <c r="I4" s="443"/>
      <c r="J4" s="443"/>
      <c r="K4" s="443"/>
      <c r="L4" s="443"/>
    </row>
    <row r="5" spans="1:12" ht="37.5" customHeight="1">
      <c r="A5" s="653" t="s">
        <v>595</v>
      </c>
      <c r="B5" s="654"/>
      <c r="C5" s="702" t="s">
        <v>596</v>
      </c>
      <c r="D5" s="703"/>
      <c r="E5" s="703"/>
      <c r="F5" s="703"/>
      <c r="G5" s="703"/>
      <c r="H5" s="702" t="s">
        <v>907</v>
      </c>
      <c r="I5" s="704"/>
      <c r="J5" s="704"/>
      <c r="K5" s="704"/>
      <c r="L5" s="705"/>
    </row>
    <row r="6" spans="1:12" ht="39.6" customHeight="1">
      <c r="A6" s="657"/>
      <c r="B6" s="658"/>
      <c r="C6" s="344"/>
      <c r="D6" s="441" t="s">
        <v>892</v>
      </c>
      <c r="E6" s="441" t="s">
        <v>891</v>
      </c>
      <c r="F6" s="441" t="s">
        <v>890</v>
      </c>
      <c r="G6" s="441" t="s">
        <v>889</v>
      </c>
      <c r="H6" s="464"/>
      <c r="I6" s="441" t="s">
        <v>892</v>
      </c>
      <c r="J6" s="441" t="s">
        <v>891</v>
      </c>
      <c r="K6" s="441" t="s">
        <v>890</v>
      </c>
      <c r="L6" s="441" t="s">
        <v>889</v>
      </c>
    </row>
    <row r="7" spans="1:12">
      <c r="A7" s="433">
        <v>1</v>
      </c>
      <c r="B7" s="446" t="s">
        <v>518</v>
      </c>
      <c r="C7" s="446">
        <v>67825842.800000086</v>
      </c>
      <c r="D7" s="446">
        <v>65242006.790000089</v>
      </c>
      <c r="E7" s="446">
        <v>1248304.4900000005</v>
      </c>
      <c r="F7" s="446">
        <v>1335531.52</v>
      </c>
      <c r="G7" s="446">
        <v>0</v>
      </c>
      <c r="H7" s="446">
        <v>1171299.5400000005</v>
      </c>
      <c r="I7" s="446">
        <v>288556.44000000041</v>
      </c>
      <c r="J7" s="446">
        <v>86931.040000000008</v>
      </c>
      <c r="K7" s="446">
        <v>795812.05999999994</v>
      </c>
      <c r="L7" s="446">
        <v>0</v>
      </c>
    </row>
    <row r="8" spans="1:12">
      <c r="A8" s="433">
        <v>2</v>
      </c>
      <c r="B8" s="446" t="s">
        <v>519</v>
      </c>
      <c r="C8" s="446">
        <v>15443831.400000021</v>
      </c>
      <c r="D8" s="446">
        <v>14529933.560000021</v>
      </c>
      <c r="E8" s="446">
        <v>371476.60000000003</v>
      </c>
      <c r="F8" s="446">
        <v>542421.24</v>
      </c>
      <c r="G8" s="446">
        <v>0</v>
      </c>
      <c r="H8" s="446">
        <v>305188.79999999993</v>
      </c>
      <c r="I8" s="446">
        <v>63063.35999999995</v>
      </c>
      <c r="J8" s="446">
        <v>18664.789999999997</v>
      </c>
      <c r="K8" s="446">
        <v>223460.65</v>
      </c>
      <c r="L8" s="446">
        <v>0</v>
      </c>
    </row>
    <row r="9" spans="1:12">
      <c r="A9" s="433">
        <v>3</v>
      </c>
      <c r="B9" s="446" t="s">
        <v>868</v>
      </c>
      <c r="C9" s="446">
        <v>26505697.830000002</v>
      </c>
      <c r="D9" s="446">
        <v>26505697.830000002</v>
      </c>
      <c r="E9" s="446">
        <v>0</v>
      </c>
      <c r="F9" s="446">
        <v>0</v>
      </c>
      <c r="G9" s="446">
        <v>0</v>
      </c>
      <c r="H9" s="446">
        <v>275.94</v>
      </c>
      <c r="I9" s="446">
        <v>275.94</v>
      </c>
      <c r="J9" s="446">
        <v>0</v>
      </c>
      <c r="K9" s="446">
        <v>0</v>
      </c>
      <c r="L9" s="446">
        <v>0</v>
      </c>
    </row>
    <row r="10" spans="1:12">
      <c r="A10" s="433">
        <v>4</v>
      </c>
      <c r="B10" s="446" t="s">
        <v>520</v>
      </c>
      <c r="C10" s="446">
        <v>102817036.05000004</v>
      </c>
      <c r="D10" s="446">
        <v>97385213.850000039</v>
      </c>
      <c r="E10" s="446">
        <v>4566265.1999999993</v>
      </c>
      <c r="F10" s="446">
        <v>865557</v>
      </c>
      <c r="G10" s="446">
        <v>0</v>
      </c>
      <c r="H10" s="446">
        <v>884221.9</v>
      </c>
      <c r="I10" s="446">
        <v>269460.88000000006</v>
      </c>
      <c r="J10" s="446">
        <v>425223.98999999993</v>
      </c>
      <c r="K10" s="446">
        <v>189537.03</v>
      </c>
      <c r="L10" s="446">
        <v>0</v>
      </c>
    </row>
    <row r="11" spans="1:12">
      <c r="A11" s="433">
        <v>5</v>
      </c>
      <c r="B11" s="446" t="s">
        <v>521</v>
      </c>
      <c r="C11" s="446">
        <v>80576901.570000067</v>
      </c>
      <c r="D11" s="446">
        <v>71514062.870000064</v>
      </c>
      <c r="E11" s="446">
        <v>5711632.0800000001</v>
      </c>
      <c r="F11" s="446">
        <v>3351206.62</v>
      </c>
      <c r="G11" s="446">
        <v>0</v>
      </c>
      <c r="H11" s="446">
        <v>1425027.0699999998</v>
      </c>
      <c r="I11" s="446">
        <v>281787.03000000009</v>
      </c>
      <c r="J11" s="446">
        <v>314036.95999999996</v>
      </c>
      <c r="K11" s="446">
        <v>829203.08</v>
      </c>
      <c r="L11" s="446">
        <v>0</v>
      </c>
    </row>
    <row r="12" spans="1:12">
      <c r="A12" s="433">
        <v>6</v>
      </c>
      <c r="B12" s="446" t="s">
        <v>522</v>
      </c>
      <c r="C12" s="446">
        <v>31384088.437987998</v>
      </c>
      <c r="D12" s="446">
        <v>22537155.547987998</v>
      </c>
      <c r="E12" s="446">
        <v>7183851.3499999996</v>
      </c>
      <c r="F12" s="446">
        <v>1663081.5400000003</v>
      </c>
      <c r="G12" s="446">
        <v>0</v>
      </c>
      <c r="H12" s="446">
        <v>1968640.978243723</v>
      </c>
      <c r="I12" s="446">
        <v>95660.598243722809</v>
      </c>
      <c r="J12" s="446">
        <v>1230485.8600000003</v>
      </c>
      <c r="K12" s="446">
        <v>642494.52000000014</v>
      </c>
      <c r="L12" s="446">
        <v>0</v>
      </c>
    </row>
    <row r="13" spans="1:12">
      <c r="A13" s="433">
        <v>7</v>
      </c>
      <c r="B13" s="446" t="s">
        <v>523</v>
      </c>
      <c r="C13" s="446">
        <v>81966244.349477991</v>
      </c>
      <c r="D13" s="446">
        <v>74433166.529477999</v>
      </c>
      <c r="E13" s="446">
        <v>6454717.8500000006</v>
      </c>
      <c r="F13" s="446">
        <v>1078359.97</v>
      </c>
      <c r="G13" s="446">
        <v>0</v>
      </c>
      <c r="H13" s="446">
        <v>1169222.5308377859</v>
      </c>
      <c r="I13" s="446">
        <v>253398.28083778571</v>
      </c>
      <c r="J13" s="446">
        <v>415068.82</v>
      </c>
      <c r="K13" s="446">
        <v>500755.43000000005</v>
      </c>
      <c r="L13" s="446">
        <v>0</v>
      </c>
    </row>
    <row r="14" spans="1:12">
      <c r="A14" s="433">
        <v>8</v>
      </c>
      <c r="B14" s="446" t="s">
        <v>524</v>
      </c>
      <c r="C14" s="446">
        <v>53369094.630000025</v>
      </c>
      <c r="D14" s="446">
        <v>45999082.880000025</v>
      </c>
      <c r="E14" s="446">
        <v>5414303.9600000009</v>
      </c>
      <c r="F14" s="446">
        <v>1955707.79</v>
      </c>
      <c r="G14" s="446">
        <v>0</v>
      </c>
      <c r="H14" s="446">
        <v>1085120.5100000002</v>
      </c>
      <c r="I14" s="446">
        <v>250073.94000000012</v>
      </c>
      <c r="J14" s="446">
        <v>128276.82</v>
      </c>
      <c r="K14" s="446">
        <v>706769.75</v>
      </c>
      <c r="L14" s="446">
        <v>0</v>
      </c>
    </row>
    <row r="15" spans="1:12">
      <c r="A15" s="433">
        <v>9</v>
      </c>
      <c r="B15" s="446" t="s">
        <v>525</v>
      </c>
      <c r="C15" s="446">
        <v>35349465.179999992</v>
      </c>
      <c r="D15" s="446">
        <v>30615302.809999995</v>
      </c>
      <c r="E15" s="446">
        <v>4731217.9999999991</v>
      </c>
      <c r="F15" s="446">
        <v>2944.37</v>
      </c>
      <c r="G15" s="446">
        <v>0</v>
      </c>
      <c r="H15" s="446">
        <v>1134281.58</v>
      </c>
      <c r="I15" s="446">
        <v>107841.07000000004</v>
      </c>
      <c r="J15" s="446">
        <v>1023496.1399999999</v>
      </c>
      <c r="K15" s="446">
        <v>2944.37</v>
      </c>
      <c r="L15" s="446">
        <v>0</v>
      </c>
    </row>
    <row r="16" spans="1:12">
      <c r="A16" s="433">
        <v>10</v>
      </c>
      <c r="B16" s="446" t="s">
        <v>526</v>
      </c>
      <c r="C16" s="446">
        <v>12262488.440000007</v>
      </c>
      <c r="D16" s="446">
        <v>11272786.100000007</v>
      </c>
      <c r="E16" s="446">
        <v>0</v>
      </c>
      <c r="F16" s="446">
        <v>989702.34000000008</v>
      </c>
      <c r="G16" s="446">
        <v>0</v>
      </c>
      <c r="H16" s="446">
        <v>661150.44999999995</v>
      </c>
      <c r="I16" s="446">
        <v>56692.210000000014</v>
      </c>
      <c r="J16" s="446">
        <v>0</v>
      </c>
      <c r="K16" s="446">
        <v>604458.23999999999</v>
      </c>
      <c r="L16" s="446">
        <v>0</v>
      </c>
    </row>
    <row r="17" spans="1:12">
      <c r="A17" s="433">
        <v>11</v>
      </c>
      <c r="B17" s="446" t="s">
        <v>527</v>
      </c>
      <c r="C17" s="446">
        <v>10318852.140000001</v>
      </c>
      <c r="D17" s="446">
        <v>9056015.2200000007</v>
      </c>
      <c r="E17" s="446">
        <v>453751.08</v>
      </c>
      <c r="F17" s="446">
        <v>809085.84</v>
      </c>
      <c r="G17" s="446">
        <v>0</v>
      </c>
      <c r="H17" s="446">
        <v>401630.31000000006</v>
      </c>
      <c r="I17" s="446">
        <v>52599.960000000006</v>
      </c>
      <c r="J17" s="446">
        <v>51157.55</v>
      </c>
      <c r="K17" s="446">
        <v>297872.80000000005</v>
      </c>
      <c r="L17" s="446">
        <v>0</v>
      </c>
    </row>
    <row r="18" spans="1:12">
      <c r="A18" s="433">
        <v>12</v>
      </c>
      <c r="B18" s="446" t="s">
        <v>528</v>
      </c>
      <c r="C18" s="446">
        <v>75217301.569999918</v>
      </c>
      <c r="D18" s="446">
        <v>68022917.09999992</v>
      </c>
      <c r="E18" s="446">
        <v>2563557.4500000007</v>
      </c>
      <c r="F18" s="446">
        <v>4630827.0199999986</v>
      </c>
      <c r="G18" s="446">
        <v>0</v>
      </c>
      <c r="H18" s="446">
        <v>2706189.2600000002</v>
      </c>
      <c r="I18" s="446">
        <v>350280.72000000055</v>
      </c>
      <c r="J18" s="446">
        <v>270665.18000000005</v>
      </c>
      <c r="K18" s="446">
        <v>2085243.3599999996</v>
      </c>
      <c r="L18" s="446">
        <v>0</v>
      </c>
    </row>
    <row r="19" spans="1:12">
      <c r="A19" s="433">
        <v>13</v>
      </c>
      <c r="B19" s="446" t="s">
        <v>529</v>
      </c>
      <c r="C19" s="446">
        <v>22799085.029999994</v>
      </c>
      <c r="D19" s="446">
        <v>20720925.159999996</v>
      </c>
      <c r="E19" s="446">
        <v>977302.12999999989</v>
      </c>
      <c r="F19" s="446">
        <v>1100857.7399999998</v>
      </c>
      <c r="G19" s="446">
        <v>0</v>
      </c>
      <c r="H19" s="446">
        <v>642388.25999999989</v>
      </c>
      <c r="I19" s="446">
        <v>99909.999999999985</v>
      </c>
      <c r="J19" s="446">
        <v>82248.45</v>
      </c>
      <c r="K19" s="446">
        <v>460229.80999999994</v>
      </c>
      <c r="L19" s="446">
        <v>0</v>
      </c>
    </row>
    <row r="20" spans="1:12">
      <c r="A20" s="433">
        <v>14</v>
      </c>
      <c r="B20" s="446" t="s">
        <v>530</v>
      </c>
      <c r="C20" s="446">
        <v>109283828.25999996</v>
      </c>
      <c r="D20" s="446">
        <v>91141722.609999955</v>
      </c>
      <c r="E20" s="446">
        <v>11465284.860000001</v>
      </c>
      <c r="F20" s="446">
        <v>6676820.79</v>
      </c>
      <c r="G20" s="446">
        <v>0</v>
      </c>
      <c r="H20" s="446">
        <v>4288676.72</v>
      </c>
      <c r="I20" s="446">
        <v>262988.95000000007</v>
      </c>
      <c r="J20" s="446">
        <v>907119.87999999977</v>
      </c>
      <c r="K20" s="446">
        <v>3118567.89</v>
      </c>
      <c r="L20" s="446">
        <v>0</v>
      </c>
    </row>
    <row r="21" spans="1:12">
      <c r="A21" s="433">
        <v>15</v>
      </c>
      <c r="B21" s="446" t="s">
        <v>531</v>
      </c>
      <c r="C21" s="446">
        <v>34398774.230000004</v>
      </c>
      <c r="D21" s="446">
        <v>28149282.030000001</v>
      </c>
      <c r="E21" s="446">
        <v>5269562.53</v>
      </c>
      <c r="F21" s="446">
        <v>979929.67</v>
      </c>
      <c r="G21" s="446">
        <v>0</v>
      </c>
      <c r="H21" s="446">
        <v>443246.95</v>
      </c>
      <c r="I21" s="446">
        <v>83201.630000000019</v>
      </c>
      <c r="J21" s="446">
        <v>49400.270000000004</v>
      </c>
      <c r="K21" s="446">
        <v>310645.05</v>
      </c>
      <c r="L21" s="446">
        <v>0</v>
      </c>
    </row>
    <row r="22" spans="1:12">
      <c r="A22" s="433">
        <v>16</v>
      </c>
      <c r="B22" s="446" t="s">
        <v>532</v>
      </c>
      <c r="C22" s="446">
        <v>358558.99</v>
      </c>
      <c r="D22" s="446">
        <v>358558.99</v>
      </c>
      <c r="E22" s="446">
        <v>0</v>
      </c>
      <c r="F22" s="446">
        <v>0</v>
      </c>
      <c r="G22" s="446">
        <v>0</v>
      </c>
      <c r="H22" s="446">
        <v>885.11</v>
      </c>
      <c r="I22" s="446">
        <v>885.11</v>
      </c>
      <c r="J22" s="446">
        <v>0</v>
      </c>
      <c r="K22" s="446">
        <v>0</v>
      </c>
      <c r="L22" s="446">
        <v>0</v>
      </c>
    </row>
    <row r="23" spans="1:12">
      <c r="A23" s="433">
        <v>17</v>
      </c>
      <c r="B23" s="446" t="s">
        <v>533</v>
      </c>
      <c r="C23" s="446">
        <v>4653675.8600000003</v>
      </c>
      <c r="D23" s="446">
        <v>3734589.48</v>
      </c>
      <c r="E23" s="446">
        <v>919086.38</v>
      </c>
      <c r="F23" s="446">
        <v>0</v>
      </c>
      <c r="G23" s="446">
        <v>0</v>
      </c>
      <c r="H23" s="446">
        <v>96626.319999999992</v>
      </c>
      <c r="I23" s="446">
        <v>16189.149999999998</v>
      </c>
      <c r="J23" s="446">
        <v>80437.17</v>
      </c>
      <c r="K23" s="446">
        <v>0</v>
      </c>
      <c r="L23" s="446">
        <v>0</v>
      </c>
    </row>
    <row r="24" spans="1:12">
      <c r="A24" s="433">
        <v>18</v>
      </c>
      <c r="B24" s="446" t="s">
        <v>534</v>
      </c>
      <c r="C24" s="446">
        <v>15276103.76</v>
      </c>
      <c r="D24" s="446">
        <v>15268764.890000001</v>
      </c>
      <c r="E24" s="446">
        <v>0</v>
      </c>
      <c r="F24" s="446">
        <v>7338.87</v>
      </c>
      <c r="G24" s="446">
        <v>0</v>
      </c>
      <c r="H24" s="446">
        <v>15361.05</v>
      </c>
      <c r="I24" s="446">
        <v>11685.5</v>
      </c>
      <c r="J24" s="446">
        <v>0</v>
      </c>
      <c r="K24" s="446">
        <v>3675.55</v>
      </c>
      <c r="L24" s="446">
        <v>0</v>
      </c>
    </row>
    <row r="25" spans="1:12">
      <c r="A25" s="433">
        <v>19</v>
      </c>
      <c r="B25" s="446" t="s">
        <v>535</v>
      </c>
      <c r="C25" s="446">
        <v>2070860.3399999999</v>
      </c>
      <c r="D25" s="446">
        <v>2017779.7199999997</v>
      </c>
      <c r="E25" s="446">
        <v>0</v>
      </c>
      <c r="F25" s="446">
        <v>53080.62</v>
      </c>
      <c r="G25" s="446">
        <v>0</v>
      </c>
      <c r="H25" s="446">
        <v>31973.65</v>
      </c>
      <c r="I25" s="446">
        <v>12653.609999999999</v>
      </c>
      <c r="J25" s="446">
        <v>0</v>
      </c>
      <c r="K25" s="446">
        <v>19320.04</v>
      </c>
      <c r="L25" s="446">
        <v>0</v>
      </c>
    </row>
    <row r="26" spans="1:12">
      <c r="A26" s="433">
        <v>20</v>
      </c>
      <c r="B26" s="446" t="s">
        <v>536</v>
      </c>
      <c r="C26" s="446">
        <v>34191338.209999993</v>
      </c>
      <c r="D26" s="446">
        <v>33836776.569999993</v>
      </c>
      <c r="E26" s="446">
        <v>52209.25</v>
      </c>
      <c r="F26" s="446">
        <v>302352.39</v>
      </c>
      <c r="G26" s="446">
        <v>0</v>
      </c>
      <c r="H26" s="446">
        <v>285999.0400000001</v>
      </c>
      <c r="I26" s="446">
        <v>108155.4400000001</v>
      </c>
      <c r="J26" s="446">
        <v>4817.91</v>
      </c>
      <c r="K26" s="446">
        <v>173025.69</v>
      </c>
      <c r="L26" s="446">
        <v>0</v>
      </c>
    </row>
    <row r="27" spans="1:12">
      <c r="A27" s="433">
        <v>21</v>
      </c>
      <c r="B27" s="446" t="s">
        <v>537</v>
      </c>
      <c r="C27" s="446">
        <v>4413425.6999999993</v>
      </c>
      <c r="D27" s="446">
        <v>4010130.3799999994</v>
      </c>
      <c r="E27" s="446">
        <v>377958.1</v>
      </c>
      <c r="F27" s="446">
        <v>25337.22</v>
      </c>
      <c r="G27" s="446">
        <v>0</v>
      </c>
      <c r="H27" s="446">
        <v>72426.81</v>
      </c>
      <c r="I27" s="446">
        <v>17435.099999999999</v>
      </c>
      <c r="J27" s="446">
        <v>30921.429999999997</v>
      </c>
      <c r="K27" s="446">
        <v>24070.28</v>
      </c>
      <c r="L27" s="446">
        <v>0</v>
      </c>
    </row>
    <row r="28" spans="1:12">
      <c r="A28" s="433">
        <v>22</v>
      </c>
      <c r="B28" s="446" t="s">
        <v>538</v>
      </c>
      <c r="C28" s="446">
        <v>1557454.79</v>
      </c>
      <c r="D28" s="446">
        <v>893690.49999999988</v>
      </c>
      <c r="E28" s="446">
        <v>3971.8</v>
      </c>
      <c r="F28" s="446">
        <v>659792.49000000011</v>
      </c>
      <c r="G28" s="446">
        <v>0</v>
      </c>
      <c r="H28" s="446">
        <v>275532.77</v>
      </c>
      <c r="I28" s="446">
        <v>4033.5099999999993</v>
      </c>
      <c r="J28" s="446">
        <v>337.75</v>
      </c>
      <c r="K28" s="446">
        <v>271161.51</v>
      </c>
      <c r="L28" s="446">
        <v>0</v>
      </c>
    </row>
    <row r="29" spans="1:12">
      <c r="A29" s="433">
        <v>23</v>
      </c>
      <c r="B29" s="446" t="s">
        <v>539</v>
      </c>
      <c r="C29" s="446">
        <v>137222066.97999999</v>
      </c>
      <c r="D29" s="446">
        <v>129891953.42999998</v>
      </c>
      <c r="E29" s="446">
        <v>2366859.3899999992</v>
      </c>
      <c r="F29" s="446">
        <v>4963254.1600000011</v>
      </c>
      <c r="G29" s="446">
        <v>0</v>
      </c>
      <c r="H29" s="446">
        <v>3176533.3399999966</v>
      </c>
      <c r="I29" s="446">
        <v>679948.6399999992</v>
      </c>
      <c r="J29" s="446">
        <v>263922.52</v>
      </c>
      <c r="K29" s="446">
        <v>2232662.1799999974</v>
      </c>
      <c r="L29" s="446">
        <v>0</v>
      </c>
    </row>
    <row r="30" spans="1:12">
      <c r="A30" s="433">
        <v>24</v>
      </c>
      <c r="B30" s="446" t="s">
        <v>540</v>
      </c>
      <c r="C30" s="446">
        <v>145331227.68999982</v>
      </c>
      <c r="D30" s="446">
        <v>137242439.67999983</v>
      </c>
      <c r="E30" s="446">
        <v>4282347.13</v>
      </c>
      <c r="F30" s="446">
        <v>3806440.8799999994</v>
      </c>
      <c r="G30" s="446">
        <v>0</v>
      </c>
      <c r="H30" s="446">
        <v>3347871.4299999992</v>
      </c>
      <c r="I30" s="446">
        <v>800386.45999999926</v>
      </c>
      <c r="J30" s="446">
        <v>458042.2099999999</v>
      </c>
      <c r="K30" s="446">
        <v>2089442.76</v>
      </c>
      <c r="L30" s="446">
        <v>0</v>
      </c>
    </row>
    <row r="31" spans="1:12">
      <c r="A31" s="433">
        <v>25</v>
      </c>
      <c r="B31" s="446" t="s">
        <v>541</v>
      </c>
      <c r="C31" s="446">
        <v>54299777.880000025</v>
      </c>
      <c r="D31" s="446">
        <v>50054720.890000023</v>
      </c>
      <c r="E31" s="446">
        <v>1512675.84</v>
      </c>
      <c r="F31" s="446">
        <v>2732381.15</v>
      </c>
      <c r="G31" s="446">
        <v>0</v>
      </c>
      <c r="H31" s="446">
        <v>1419665.3800000001</v>
      </c>
      <c r="I31" s="446">
        <v>147766.20000000027</v>
      </c>
      <c r="J31" s="446">
        <v>171886.08999999997</v>
      </c>
      <c r="K31" s="446">
        <v>1100013.0899999999</v>
      </c>
      <c r="L31" s="446">
        <v>0</v>
      </c>
    </row>
    <row r="32" spans="1:12">
      <c r="A32" s="433">
        <v>26</v>
      </c>
      <c r="B32" s="446" t="s">
        <v>597</v>
      </c>
      <c r="C32" s="446">
        <v>38998432.779999949</v>
      </c>
      <c r="D32" s="446">
        <v>34493534.409999952</v>
      </c>
      <c r="E32" s="446">
        <v>1770325.9399999995</v>
      </c>
      <c r="F32" s="446">
        <v>2734572.4299999988</v>
      </c>
      <c r="G32" s="446">
        <v>0</v>
      </c>
      <c r="H32" s="446">
        <v>1237612.3299999989</v>
      </c>
      <c r="I32" s="446">
        <v>133091.35999999984</v>
      </c>
      <c r="J32" s="446">
        <v>105815.36999999998</v>
      </c>
      <c r="K32" s="446">
        <v>998705.59999999916</v>
      </c>
      <c r="L32" s="446">
        <v>0</v>
      </c>
    </row>
    <row r="33" spans="1:12">
      <c r="A33" s="433">
        <v>27</v>
      </c>
      <c r="B33" s="496" t="s">
        <v>66</v>
      </c>
      <c r="C33" s="446">
        <v>1197891454.8974662</v>
      </c>
      <c r="D33" s="446">
        <v>1088928209.827466</v>
      </c>
      <c r="E33" s="446">
        <v>67696661.410000011</v>
      </c>
      <c r="F33" s="446">
        <v>41266583.659999996</v>
      </c>
      <c r="G33" s="446">
        <v>0</v>
      </c>
      <c r="H33" s="446">
        <v>28247048.029081497</v>
      </c>
      <c r="I33" s="446">
        <v>4448021.0890815072</v>
      </c>
      <c r="J33" s="446">
        <v>6118956.1999999993</v>
      </c>
      <c r="K33" s="446">
        <v>17680070.739999995</v>
      </c>
      <c r="L33" s="446">
        <v>0</v>
      </c>
    </row>
    <row r="35" spans="1:12">
      <c r="B35" s="495"/>
      <c r="C35" s="495"/>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92D050"/>
  </sheetPr>
  <dimension ref="A1:K13"/>
  <sheetViews>
    <sheetView showGridLines="0" zoomScaleNormal="100" workbookViewId="0"/>
  </sheetViews>
  <sheetFormatPr defaultColWidth="8.6640625" defaultRowHeight="12"/>
  <cols>
    <col min="1" max="1" width="11.88671875" style="345" bestFit="1" customWidth="1"/>
    <col min="2" max="2" width="165.109375" style="345" customWidth="1"/>
    <col min="3" max="11" width="28.33203125" style="345" customWidth="1"/>
    <col min="12" max="16384" width="8.6640625" style="345"/>
  </cols>
  <sheetData>
    <row r="1" spans="1:11" s="338" customFormat="1" ht="13.8">
      <c r="A1" s="337" t="s">
        <v>108</v>
      </c>
      <c r="B1" s="273" t="str">
        <f>Info!C2</f>
        <v>ს.ს ტერა ბანკი</v>
      </c>
      <c r="C1" s="443"/>
      <c r="D1" s="443"/>
      <c r="E1" s="443"/>
      <c r="F1" s="443"/>
      <c r="G1" s="443"/>
      <c r="H1" s="443"/>
      <c r="I1" s="443"/>
      <c r="J1" s="443"/>
      <c r="K1" s="443"/>
    </row>
    <row r="2" spans="1:11" s="338" customFormat="1">
      <c r="A2" s="337" t="s">
        <v>109</v>
      </c>
      <c r="B2" s="340">
        <f>'1. key ratios'!B2</f>
        <v>45107</v>
      </c>
      <c r="C2" s="443"/>
      <c r="D2" s="443"/>
      <c r="E2" s="443"/>
      <c r="F2" s="443"/>
      <c r="G2" s="443"/>
      <c r="H2" s="443"/>
      <c r="I2" s="443"/>
      <c r="J2" s="443"/>
      <c r="K2" s="443"/>
    </row>
    <row r="3" spans="1:11" s="338" customFormat="1">
      <c r="A3" s="339" t="s">
        <v>598</v>
      </c>
      <c r="B3" s="443"/>
      <c r="C3" s="443"/>
      <c r="D3" s="443"/>
      <c r="E3" s="443"/>
      <c r="F3" s="443"/>
      <c r="G3" s="443"/>
      <c r="H3" s="443"/>
      <c r="I3" s="443"/>
      <c r="J3" s="443"/>
      <c r="K3" s="443"/>
    </row>
    <row r="4" spans="1:11">
      <c r="A4" s="501"/>
      <c r="B4" s="501"/>
      <c r="C4" s="500" t="s">
        <v>502</v>
      </c>
      <c r="D4" s="500" t="s">
        <v>503</v>
      </c>
      <c r="E4" s="500" t="s">
        <v>504</v>
      </c>
      <c r="F4" s="500" t="s">
        <v>505</v>
      </c>
      <c r="G4" s="500" t="s">
        <v>506</v>
      </c>
      <c r="H4" s="500" t="s">
        <v>507</v>
      </c>
      <c r="I4" s="500" t="s">
        <v>508</v>
      </c>
      <c r="J4" s="500" t="s">
        <v>509</v>
      </c>
      <c r="K4" s="500" t="s">
        <v>510</v>
      </c>
    </row>
    <row r="5" spans="1:11" ht="104.1" customHeight="1">
      <c r="A5" s="706" t="s">
        <v>906</v>
      </c>
      <c r="B5" s="707"/>
      <c r="C5" s="499" t="s">
        <v>599</v>
      </c>
      <c r="D5" s="499" t="s">
        <v>592</v>
      </c>
      <c r="E5" s="499" t="s">
        <v>593</v>
      </c>
      <c r="F5" s="499" t="s">
        <v>905</v>
      </c>
      <c r="G5" s="499" t="s">
        <v>600</v>
      </c>
      <c r="H5" s="499" t="s">
        <v>601</v>
      </c>
      <c r="I5" s="499" t="s">
        <v>602</v>
      </c>
      <c r="J5" s="499" t="s">
        <v>603</v>
      </c>
      <c r="K5" s="499" t="s">
        <v>604</v>
      </c>
    </row>
    <row r="6" spans="1:11">
      <c r="A6" s="433">
        <v>1</v>
      </c>
      <c r="B6" s="433" t="s">
        <v>605</v>
      </c>
      <c r="C6" s="433">
        <v>26395064.780000001</v>
      </c>
      <c r="D6" s="433">
        <v>48019568.939999998</v>
      </c>
      <c r="E6" s="433">
        <v>0</v>
      </c>
      <c r="F6" s="433">
        <v>3983035.6399999997</v>
      </c>
      <c r="G6" s="433">
        <v>952874212.38999867</v>
      </c>
      <c r="H6" s="433">
        <v>0</v>
      </c>
      <c r="I6" s="433">
        <v>77729330.22999984</v>
      </c>
      <c r="J6" s="433">
        <v>13123676.581800014</v>
      </c>
      <c r="K6" s="433">
        <v>75766566.335664511</v>
      </c>
    </row>
    <row r="7" spans="1:11">
      <c r="A7" s="433">
        <v>2</v>
      </c>
      <c r="B7" s="433" t="s">
        <v>606</v>
      </c>
      <c r="C7" s="433">
        <v>0</v>
      </c>
      <c r="D7" s="433">
        <v>0</v>
      </c>
      <c r="E7" s="433">
        <v>0</v>
      </c>
      <c r="F7" s="433">
        <v>0</v>
      </c>
      <c r="G7" s="433">
        <v>0</v>
      </c>
      <c r="H7" s="433">
        <v>0</v>
      </c>
      <c r="I7" s="433">
        <v>0</v>
      </c>
      <c r="J7" s="433">
        <v>0</v>
      </c>
      <c r="K7" s="433">
        <v>31140594.219999999</v>
      </c>
    </row>
    <row r="8" spans="1:11">
      <c r="A8" s="433">
        <v>3</v>
      </c>
      <c r="B8" s="433" t="s">
        <v>570</v>
      </c>
      <c r="C8" s="433">
        <v>11742636.760000005</v>
      </c>
      <c r="D8" s="433">
        <v>0</v>
      </c>
      <c r="E8" s="433">
        <v>0</v>
      </c>
      <c r="F8" s="433">
        <v>0</v>
      </c>
      <c r="G8" s="433">
        <v>25895179.229999989</v>
      </c>
      <c r="H8" s="433">
        <v>0</v>
      </c>
      <c r="I8" s="433">
        <v>8183155.2199999988</v>
      </c>
      <c r="J8" s="433">
        <v>634201.38699999999</v>
      </c>
      <c r="K8" s="433">
        <v>283428.54600000381</v>
      </c>
    </row>
    <row r="9" spans="1:11">
      <c r="A9" s="433">
        <v>4</v>
      </c>
      <c r="B9" s="452" t="s">
        <v>904</v>
      </c>
      <c r="C9" s="433">
        <v>79247.839999999982</v>
      </c>
      <c r="D9" s="433">
        <v>17961.39</v>
      </c>
      <c r="E9" s="433">
        <v>0</v>
      </c>
      <c r="F9" s="433">
        <v>0</v>
      </c>
      <c r="G9" s="433">
        <v>35450020.079999991</v>
      </c>
      <c r="H9" s="433">
        <v>0</v>
      </c>
      <c r="I9" s="433">
        <v>2326897.8199999989</v>
      </c>
      <c r="J9" s="433">
        <v>795940.90090000012</v>
      </c>
      <c r="K9" s="433">
        <v>2596515.6291000172</v>
      </c>
    </row>
    <row r="10" spans="1:11">
      <c r="A10" s="433">
        <v>5</v>
      </c>
      <c r="B10" s="452" t="s">
        <v>903</v>
      </c>
      <c r="C10" s="433">
        <v>0</v>
      </c>
      <c r="D10" s="433">
        <v>0</v>
      </c>
      <c r="E10" s="433">
        <v>0</v>
      </c>
      <c r="F10" s="433">
        <v>0</v>
      </c>
      <c r="G10" s="433">
        <v>0</v>
      </c>
      <c r="H10" s="433">
        <v>0</v>
      </c>
      <c r="I10" s="433">
        <v>0</v>
      </c>
      <c r="J10" s="433">
        <v>0</v>
      </c>
      <c r="K10" s="433">
        <v>0</v>
      </c>
    </row>
    <row r="11" spans="1:11">
      <c r="A11" s="433">
        <v>6</v>
      </c>
      <c r="B11" s="452" t="s">
        <v>902</v>
      </c>
      <c r="C11" s="433">
        <v>57474.35</v>
      </c>
      <c r="D11" s="433">
        <v>0</v>
      </c>
      <c r="E11" s="433">
        <v>0</v>
      </c>
      <c r="F11" s="433">
        <v>0</v>
      </c>
      <c r="G11" s="433">
        <v>33748.93</v>
      </c>
      <c r="H11" s="433">
        <v>0</v>
      </c>
      <c r="I11" s="433">
        <v>0</v>
      </c>
      <c r="J11" s="433">
        <v>125534.5092</v>
      </c>
      <c r="K11" s="433">
        <v>22.190800000011222</v>
      </c>
    </row>
    <row r="13" spans="1:11" ht="13.8">
      <c r="B13" s="497"/>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92D050"/>
  </sheetPr>
  <dimension ref="A1:V20"/>
  <sheetViews>
    <sheetView showGridLines="0" zoomScaleNormal="100" workbookViewId="0"/>
  </sheetViews>
  <sheetFormatPr defaultColWidth="8.6640625" defaultRowHeight="14.4"/>
  <cols>
    <col min="1" max="1" width="10" style="502" bestFit="1" customWidth="1"/>
    <col min="2" max="2" width="71.6640625" style="502" customWidth="1"/>
    <col min="3" max="3" width="10.5546875" style="502" bestFit="1" customWidth="1"/>
    <col min="4" max="5" width="15.109375" style="502" bestFit="1" customWidth="1"/>
    <col min="6" max="6" width="20" style="502" bestFit="1" customWidth="1"/>
    <col min="7" max="7" width="37.5546875" style="502" bestFit="1" customWidth="1"/>
    <col min="8" max="8" width="10.5546875" style="502" bestFit="1" customWidth="1"/>
    <col min="9" max="10" width="15.109375" style="502" bestFit="1" customWidth="1"/>
    <col min="11" max="11" width="20" style="502" bestFit="1" customWidth="1"/>
    <col min="12" max="12" width="37.5546875" style="502" bestFit="1" customWidth="1"/>
    <col min="13" max="13" width="10.5546875" style="502" bestFit="1" customWidth="1"/>
    <col min="14" max="15" width="15.109375" style="502" bestFit="1" customWidth="1"/>
    <col min="16" max="16" width="20" style="502" bestFit="1" customWidth="1"/>
    <col min="17" max="17" width="37.5546875" style="502" bestFit="1" customWidth="1"/>
    <col min="18" max="18" width="18" style="502" bestFit="1" customWidth="1"/>
    <col min="19" max="19" width="48" style="502" bestFit="1" customWidth="1"/>
    <col min="20" max="20" width="45.88671875" style="502" bestFit="1" customWidth="1"/>
    <col min="21" max="21" width="48" style="502" bestFit="1" customWidth="1"/>
    <col min="22" max="22" width="44.44140625" style="502" bestFit="1" customWidth="1"/>
    <col min="23" max="16384" width="8.6640625" style="502"/>
  </cols>
  <sheetData>
    <row r="1" spans="1:22">
      <c r="A1" s="337" t="s">
        <v>108</v>
      </c>
      <c r="B1" s="273" t="str">
        <f>Info!C2</f>
        <v>ს.ს ტერა ბანკი</v>
      </c>
    </row>
    <row r="2" spans="1:22">
      <c r="A2" s="337" t="s">
        <v>109</v>
      </c>
      <c r="B2" s="340">
        <f>'1. key ratios'!B2</f>
        <v>45107</v>
      </c>
    </row>
    <row r="3" spans="1:22">
      <c r="A3" s="339" t="s">
        <v>689</v>
      </c>
      <c r="B3" s="443"/>
    </row>
    <row r="4" spans="1:22">
      <c r="A4" s="339"/>
      <c r="B4" s="443"/>
    </row>
    <row r="5" spans="1:22" ht="24" customHeight="1">
      <c r="A5" s="708" t="s">
        <v>716</v>
      </c>
      <c r="B5" s="708"/>
      <c r="C5" s="710" t="s">
        <v>908</v>
      </c>
      <c r="D5" s="710"/>
      <c r="E5" s="710"/>
      <c r="F5" s="710"/>
      <c r="G5" s="710"/>
      <c r="H5" s="710" t="s">
        <v>596</v>
      </c>
      <c r="I5" s="710"/>
      <c r="J5" s="710"/>
      <c r="K5" s="710"/>
      <c r="L5" s="710"/>
      <c r="M5" s="710" t="s">
        <v>907</v>
      </c>
      <c r="N5" s="710"/>
      <c r="O5" s="710"/>
      <c r="P5" s="710"/>
      <c r="Q5" s="710"/>
      <c r="R5" s="709" t="s">
        <v>715</v>
      </c>
      <c r="S5" s="709" t="s">
        <v>719</v>
      </c>
      <c r="T5" s="709" t="s">
        <v>718</v>
      </c>
      <c r="U5" s="709" t="s">
        <v>956</v>
      </c>
      <c r="V5" s="709" t="s">
        <v>957</v>
      </c>
    </row>
    <row r="6" spans="1:22" ht="36" customHeight="1">
      <c r="A6" s="708"/>
      <c r="B6" s="708"/>
      <c r="C6" s="511"/>
      <c r="D6" s="441" t="s">
        <v>892</v>
      </c>
      <c r="E6" s="441" t="s">
        <v>891</v>
      </c>
      <c r="F6" s="441" t="s">
        <v>890</v>
      </c>
      <c r="G6" s="441" t="s">
        <v>889</v>
      </c>
      <c r="H6" s="511"/>
      <c r="I6" s="441" t="s">
        <v>892</v>
      </c>
      <c r="J6" s="441" t="s">
        <v>891</v>
      </c>
      <c r="K6" s="441" t="s">
        <v>890</v>
      </c>
      <c r="L6" s="441" t="s">
        <v>889</v>
      </c>
      <c r="M6" s="511"/>
      <c r="N6" s="441" t="s">
        <v>892</v>
      </c>
      <c r="O6" s="441" t="s">
        <v>891</v>
      </c>
      <c r="P6" s="441" t="s">
        <v>890</v>
      </c>
      <c r="Q6" s="441" t="s">
        <v>889</v>
      </c>
      <c r="R6" s="709"/>
      <c r="S6" s="709"/>
      <c r="T6" s="709"/>
      <c r="U6" s="709"/>
      <c r="V6" s="709"/>
    </row>
    <row r="7" spans="1:22">
      <c r="A7" s="506">
        <v>1</v>
      </c>
      <c r="B7" s="510" t="s">
        <v>690</v>
      </c>
      <c r="C7" s="498">
        <v>35462985.898000002</v>
      </c>
      <c r="D7" s="498">
        <v>33962958.218000002</v>
      </c>
      <c r="E7" s="498">
        <v>913830.13</v>
      </c>
      <c r="F7" s="498">
        <v>586197.55000000005</v>
      </c>
      <c r="G7" s="498">
        <v>0</v>
      </c>
      <c r="H7" s="498">
        <v>36231011.370099992</v>
      </c>
      <c r="I7" s="498">
        <v>34569184.230099991</v>
      </c>
      <c r="J7" s="498">
        <v>965816.33</v>
      </c>
      <c r="K7" s="498">
        <v>696010.81</v>
      </c>
      <c r="L7" s="498">
        <v>0</v>
      </c>
      <c r="M7" s="498">
        <v>552009.54187644995</v>
      </c>
      <c r="N7" s="498">
        <v>109583.58669387001</v>
      </c>
      <c r="O7" s="498">
        <v>106805.16095582</v>
      </c>
      <c r="P7" s="498">
        <v>335620.79422675999</v>
      </c>
      <c r="Q7" s="498">
        <v>0</v>
      </c>
      <c r="R7" s="498">
        <v>2981</v>
      </c>
      <c r="S7" s="583">
        <v>0.36833490285499737</v>
      </c>
      <c r="T7" s="583">
        <v>0.44365274989430081</v>
      </c>
      <c r="U7" s="498">
        <v>0.37172403999999998</v>
      </c>
      <c r="V7" s="498">
        <v>27.3383</v>
      </c>
    </row>
    <row r="8" spans="1:22">
      <c r="A8" s="506">
        <v>2</v>
      </c>
      <c r="B8" s="509" t="s">
        <v>691</v>
      </c>
      <c r="C8" s="498">
        <v>92520040.768800005</v>
      </c>
      <c r="D8" s="498">
        <v>87349976.574100003</v>
      </c>
      <c r="E8" s="498">
        <v>1936824.3821999999</v>
      </c>
      <c r="F8" s="498">
        <v>3233239.8125</v>
      </c>
      <c r="G8" s="498">
        <v>0</v>
      </c>
      <c r="H8" s="498">
        <v>93018564.587499797</v>
      </c>
      <c r="I8" s="498">
        <v>87648311.432199806</v>
      </c>
      <c r="J8" s="498">
        <v>1947815.9373000001</v>
      </c>
      <c r="K8" s="498">
        <v>3422437.2179999999</v>
      </c>
      <c r="L8" s="498">
        <v>0</v>
      </c>
      <c r="M8" s="498">
        <v>2740434.2479222398</v>
      </c>
      <c r="N8" s="498">
        <v>474851.60266048997</v>
      </c>
      <c r="O8" s="498">
        <v>206216.9606666</v>
      </c>
      <c r="P8" s="498">
        <v>2059365.6845951499</v>
      </c>
      <c r="Q8" s="498">
        <v>0</v>
      </c>
      <c r="R8" s="498">
        <v>6564</v>
      </c>
      <c r="S8" s="583">
        <v>0.12673762527493315</v>
      </c>
      <c r="T8" s="583">
        <v>0.15062798812122011</v>
      </c>
      <c r="U8" s="498">
        <v>0.12918690999999999</v>
      </c>
      <c r="V8" s="498">
        <v>50.814300000000003</v>
      </c>
    </row>
    <row r="9" spans="1:22">
      <c r="A9" s="506">
        <v>3</v>
      </c>
      <c r="B9" s="509" t="s">
        <v>692</v>
      </c>
      <c r="C9" s="498">
        <v>0</v>
      </c>
      <c r="D9" s="498">
        <v>0</v>
      </c>
      <c r="E9" s="498">
        <v>0</v>
      </c>
      <c r="F9" s="498">
        <v>0</v>
      </c>
      <c r="G9" s="498">
        <v>0</v>
      </c>
      <c r="H9" s="498">
        <v>0</v>
      </c>
      <c r="I9" s="498">
        <v>0</v>
      </c>
      <c r="J9" s="498">
        <v>0</v>
      </c>
      <c r="K9" s="498">
        <v>0</v>
      </c>
      <c r="L9" s="498">
        <v>0</v>
      </c>
      <c r="M9" s="498">
        <v>0</v>
      </c>
      <c r="N9" s="498">
        <v>0</v>
      </c>
      <c r="O9" s="498">
        <v>0</v>
      </c>
      <c r="P9" s="498">
        <v>0</v>
      </c>
      <c r="Q9" s="498">
        <v>0</v>
      </c>
      <c r="R9" s="498">
        <v>0</v>
      </c>
      <c r="S9" s="583" t="s">
        <v>990</v>
      </c>
      <c r="T9" s="583" t="s">
        <v>990</v>
      </c>
      <c r="U9" s="498">
        <v>0</v>
      </c>
      <c r="V9" s="498">
        <v>0</v>
      </c>
    </row>
    <row r="10" spans="1:22">
      <c r="A10" s="506">
        <v>4</v>
      </c>
      <c r="B10" s="509" t="s">
        <v>693</v>
      </c>
      <c r="C10" s="498">
        <v>17534.05</v>
      </c>
      <c r="D10" s="498">
        <v>15854.26</v>
      </c>
      <c r="E10" s="498">
        <v>0</v>
      </c>
      <c r="F10" s="498">
        <v>1679.79</v>
      </c>
      <c r="G10" s="498">
        <v>0</v>
      </c>
      <c r="H10" s="498">
        <v>17534.05</v>
      </c>
      <c r="I10" s="498">
        <v>15854.26</v>
      </c>
      <c r="J10" s="498">
        <v>0</v>
      </c>
      <c r="K10" s="498">
        <v>1679.79</v>
      </c>
      <c r="L10" s="498">
        <v>0</v>
      </c>
      <c r="M10" s="498">
        <v>1820.6000511899999</v>
      </c>
      <c r="N10" s="498">
        <v>140.81005119</v>
      </c>
      <c r="O10" s="498">
        <v>0</v>
      </c>
      <c r="P10" s="498">
        <v>1679.79</v>
      </c>
      <c r="Q10" s="498">
        <v>0</v>
      </c>
      <c r="R10" s="498">
        <v>18</v>
      </c>
      <c r="S10" s="583">
        <v>0</v>
      </c>
      <c r="T10" s="583">
        <v>0.24731005535591077</v>
      </c>
      <c r="U10" s="498">
        <v>0</v>
      </c>
      <c r="V10" s="498">
        <v>12.103899999999999</v>
      </c>
    </row>
    <row r="11" spans="1:22">
      <c r="A11" s="506">
        <v>5</v>
      </c>
      <c r="B11" s="509" t="s">
        <v>694</v>
      </c>
      <c r="C11" s="498">
        <v>2022376.6224</v>
      </c>
      <c r="D11" s="498">
        <v>1866029.75</v>
      </c>
      <c r="E11" s="498">
        <v>27303.55</v>
      </c>
      <c r="F11" s="498">
        <v>129043.3224</v>
      </c>
      <c r="G11" s="498">
        <v>0</v>
      </c>
      <c r="H11" s="498">
        <v>2034388.7924000002</v>
      </c>
      <c r="I11" s="498">
        <v>1872531.03</v>
      </c>
      <c r="J11" s="498">
        <v>28570.62</v>
      </c>
      <c r="K11" s="498">
        <v>133287.14239999998</v>
      </c>
      <c r="L11" s="498">
        <v>0</v>
      </c>
      <c r="M11" s="498">
        <v>155221.99733322</v>
      </c>
      <c r="N11" s="498">
        <v>30082.19694107</v>
      </c>
      <c r="O11" s="498">
        <v>4116.0439060799999</v>
      </c>
      <c r="P11" s="498">
        <v>121023.75648607001</v>
      </c>
      <c r="Q11" s="498">
        <v>0</v>
      </c>
      <c r="R11" s="498">
        <v>3081</v>
      </c>
      <c r="S11" s="583">
        <v>0.13660884347992236</v>
      </c>
      <c r="T11" s="583">
        <v>0.14545621171494599</v>
      </c>
      <c r="U11" s="498">
        <v>0.13473941</v>
      </c>
      <c r="V11" s="498">
        <v>26.801500000000001</v>
      </c>
    </row>
    <row r="12" spans="1:22">
      <c r="A12" s="506">
        <v>6</v>
      </c>
      <c r="B12" s="509" t="s">
        <v>695</v>
      </c>
      <c r="C12" s="498">
        <v>2136285.1117000002</v>
      </c>
      <c r="D12" s="498">
        <v>1959765.9971</v>
      </c>
      <c r="E12" s="498">
        <v>85086.634600000005</v>
      </c>
      <c r="F12" s="498">
        <v>91432.48</v>
      </c>
      <c r="G12" s="498">
        <v>0</v>
      </c>
      <c r="H12" s="498">
        <v>2184802.1335999998</v>
      </c>
      <c r="I12" s="498">
        <v>1983760.8363999999</v>
      </c>
      <c r="J12" s="498">
        <v>87711.427200000006</v>
      </c>
      <c r="K12" s="498">
        <v>113329.87</v>
      </c>
      <c r="L12" s="498">
        <v>0</v>
      </c>
      <c r="M12" s="498">
        <v>142751.22227391999</v>
      </c>
      <c r="N12" s="498">
        <v>32506.52953448</v>
      </c>
      <c r="O12" s="498">
        <v>14097.70506649</v>
      </c>
      <c r="P12" s="498">
        <v>96146.987672949996</v>
      </c>
      <c r="Q12" s="498">
        <v>0</v>
      </c>
      <c r="R12" s="498">
        <v>1665</v>
      </c>
      <c r="S12" s="583">
        <v>0.26415079146472586</v>
      </c>
      <c r="T12" s="583">
        <v>0.33333572659046673</v>
      </c>
      <c r="U12" s="498">
        <v>0.26840995000000001</v>
      </c>
      <c r="V12" s="498">
        <v>26.8294</v>
      </c>
    </row>
    <row r="13" spans="1:22">
      <c r="A13" s="506">
        <v>7</v>
      </c>
      <c r="B13" s="509" t="s">
        <v>696</v>
      </c>
      <c r="C13" s="498">
        <v>97990417.278100014</v>
      </c>
      <c r="D13" s="498">
        <v>92721432.057200015</v>
      </c>
      <c r="E13" s="498">
        <v>2562395.8737000003</v>
      </c>
      <c r="F13" s="498">
        <v>2706589.3472000007</v>
      </c>
      <c r="G13" s="498">
        <v>0</v>
      </c>
      <c r="H13" s="498">
        <v>98453121.550299972</v>
      </c>
      <c r="I13" s="498">
        <v>93229793.401899979</v>
      </c>
      <c r="J13" s="498">
        <v>2415412.6232000003</v>
      </c>
      <c r="K13" s="498">
        <v>2807915.5251999996</v>
      </c>
      <c r="L13" s="498">
        <v>0</v>
      </c>
      <c r="M13" s="498">
        <v>1079773.8985063301</v>
      </c>
      <c r="N13" s="498">
        <v>151696.64641251002</v>
      </c>
      <c r="O13" s="498">
        <v>59676.198979549998</v>
      </c>
      <c r="P13" s="498">
        <v>868401.05311427009</v>
      </c>
      <c r="Q13" s="498">
        <v>0</v>
      </c>
      <c r="R13" s="498">
        <v>1318</v>
      </c>
      <c r="S13" s="583">
        <v>0.11478936028907512</v>
      </c>
      <c r="T13" s="583">
        <v>0.12770793923093696</v>
      </c>
      <c r="U13" s="498">
        <v>0.11431292</v>
      </c>
      <c r="V13" s="498">
        <v>113.0123</v>
      </c>
    </row>
    <row r="14" spans="1:22">
      <c r="A14" s="504">
        <v>7.1</v>
      </c>
      <c r="B14" s="503" t="s">
        <v>697</v>
      </c>
      <c r="C14" s="498">
        <v>73416082.302200004</v>
      </c>
      <c r="D14" s="498">
        <v>69490199.380099997</v>
      </c>
      <c r="E14" s="498">
        <v>1614266.8126000001</v>
      </c>
      <c r="F14" s="498">
        <v>2311616.1095000003</v>
      </c>
      <c r="G14" s="498">
        <v>0</v>
      </c>
      <c r="H14" s="498">
        <v>73967708.003599972</v>
      </c>
      <c r="I14" s="498">
        <v>69934035.123099983</v>
      </c>
      <c r="J14" s="498">
        <v>1626709.2268000001</v>
      </c>
      <c r="K14" s="498">
        <v>2406963.6536999997</v>
      </c>
      <c r="L14" s="498">
        <v>0</v>
      </c>
      <c r="M14" s="498">
        <v>863925.95218860998</v>
      </c>
      <c r="N14" s="498">
        <v>109944.11242131001</v>
      </c>
      <c r="O14" s="498">
        <v>45570.992990750005</v>
      </c>
      <c r="P14" s="498">
        <v>708410.84677654994</v>
      </c>
      <c r="Q14" s="498">
        <v>0</v>
      </c>
      <c r="R14" s="498">
        <v>900</v>
      </c>
      <c r="S14" s="583">
        <v>0.11843732726245629</v>
      </c>
      <c r="T14" s="583">
        <v>0.13210970827640012</v>
      </c>
      <c r="U14" s="498">
        <v>0.11187776000000001</v>
      </c>
      <c r="V14" s="498">
        <v>113.7957</v>
      </c>
    </row>
    <row r="15" spans="1:22" ht="24">
      <c r="A15" s="504">
        <v>7.2</v>
      </c>
      <c r="B15" s="503" t="s">
        <v>698</v>
      </c>
      <c r="C15" s="498">
        <v>16022543.0767</v>
      </c>
      <c r="D15" s="498">
        <v>15378760.7467</v>
      </c>
      <c r="E15" s="498">
        <v>368717.45</v>
      </c>
      <c r="F15" s="498">
        <v>275064.88</v>
      </c>
      <c r="G15" s="498">
        <v>0</v>
      </c>
      <c r="H15" s="498">
        <v>16142141.947800001</v>
      </c>
      <c r="I15" s="498">
        <v>15495609.437800001</v>
      </c>
      <c r="J15" s="498">
        <v>368510.66</v>
      </c>
      <c r="K15" s="498">
        <v>278021.84999999998</v>
      </c>
      <c r="L15" s="498">
        <v>0</v>
      </c>
      <c r="M15" s="498">
        <v>160569.93097945</v>
      </c>
      <c r="N15" s="498">
        <v>25202.391285350001</v>
      </c>
      <c r="O15" s="498">
        <v>10914.185981410001</v>
      </c>
      <c r="P15" s="498">
        <v>124453.35371269</v>
      </c>
      <c r="Q15" s="498">
        <v>0</v>
      </c>
      <c r="R15" s="498">
        <v>294</v>
      </c>
      <c r="S15" s="583">
        <v>0.13276168259345794</v>
      </c>
      <c r="T15" s="583">
        <v>0.14505341299065422</v>
      </c>
      <c r="U15" s="498">
        <v>0.12235628</v>
      </c>
      <c r="V15" s="498">
        <v>97.231800000000007</v>
      </c>
    </row>
    <row r="16" spans="1:22">
      <c r="A16" s="504">
        <v>7.3</v>
      </c>
      <c r="B16" s="503" t="s">
        <v>699</v>
      </c>
      <c r="C16" s="498">
        <v>8551791.8991999999</v>
      </c>
      <c r="D16" s="498">
        <v>7852471.9304</v>
      </c>
      <c r="E16" s="498">
        <v>579411.61109999998</v>
      </c>
      <c r="F16" s="498">
        <v>119908.35770000001</v>
      </c>
      <c r="G16" s="498">
        <v>0</v>
      </c>
      <c r="H16" s="498">
        <v>8343271.5988999987</v>
      </c>
      <c r="I16" s="498">
        <v>7800148.8409999991</v>
      </c>
      <c r="J16" s="498">
        <v>420192.73639999999</v>
      </c>
      <c r="K16" s="498">
        <v>122930.0215</v>
      </c>
      <c r="L16" s="498">
        <v>0</v>
      </c>
      <c r="M16" s="498">
        <v>55278.015338269994</v>
      </c>
      <c r="N16" s="498">
        <v>16550.142705849998</v>
      </c>
      <c r="O16" s="498">
        <v>3191.02000739</v>
      </c>
      <c r="P16" s="498">
        <v>35536.852625029998</v>
      </c>
      <c r="Q16" s="498">
        <v>0</v>
      </c>
      <c r="R16" s="498">
        <v>124</v>
      </c>
      <c r="S16" s="583">
        <v>9.6342579523938973E-2</v>
      </c>
      <c r="T16" s="583">
        <v>0.10672142932061318</v>
      </c>
      <c r="U16" s="498">
        <v>0.12014859</v>
      </c>
      <c r="V16" s="498">
        <v>136.20660000000001</v>
      </c>
    </row>
    <row r="17" spans="1:22">
      <c r="A17" s="506">
        <v>8</v>
      </c>
      <c r="B17" s="509" t="s">
        <v>700</v>
      </c>
      <c r="C17" s="498">
        <v>0</v>
      </c>
      <c r="D17" s="498">
        <v>0</v>
      </c>
      <c r="E17" s="498">
        <v>0</v>
      </c>
      <c r="F17" s="498">
        <v>0</v>
      </c>
      <c r="G17" s="498">
        <v>0</v>
      </c>
      <c r="H17" s="498">
        <v>0</v>
      </c>
      <c r="I17" s="498">
        <v>0</v>
      </c>
      <c r="J17" s="498">
        <v>0</v>
      </c>
      <c r="K17" s="498">
        <v>0</v>
      </c>
      <c r="L17" s="498">
        <v>0</v>
      </c>
      <c r="M17" s="498">
        <v>0</v>
      </c>
      <c r="N17" s="498">
        <v>0</v>
      </c>
      <c r="O17" s="498">
        <v>0</v>
      </c>
      <c r="P17" s="498">
        <v>0</v>
      </c>
      <c r="Q17" s="498">
        <v>0</v>
      </c>
      <c r="R17" s="498">
        <v>0</v>
      </c>
      <c r="S17" s="583" t="s">
        <v>990</v>
      </c>
      <c r="T17" s="583" t="s">
        <v>990</v>
      </c>
      <c r="U17" s="498">
        <v>0</v>
      </c>
      <c r="V17" s="498">
        <v>0</v>
      </c>
    </row>
    <row r="18" spans="1:22">
      <c r="A18" s="508">
        <v>9</v>
      </c>
      <c r="B18" s="507" t="s">
        <v>701</v>
      </c>
      <c r="C18" s="498">
        <v>394501.22</v>
      </c>
      <c r="D18" s="498">
        <v>390261.22</v>
      </c>
      <c r="E18" s="498">
        <v>0</v>
      </c>
      <c r="F18" s="498">
        <v>4240</v>
      </c>
      <c r="G18" s="498">
        <v>0</v>
      </c>
      <c r="H18" s="498">
        <v>439129.75999999995</v>
      </c>
      <c r="I18" s="498">
        <v>434070.97</v>
      </c>
      <c r="J18" s="498">
        <v>0</v>
      </c>
      <c r="K18" s="498">
        <v>5058.79</v>
      </c>
      <c r="L18" s="498">
        <v>0</v>
      </c>
      <c r="M18" s="498">
        <v>8580.45204982</v>
      </c>
      <c r="N18" s="498">
        <v>3521.66204982</v>
      </c>
      <c r="O18" s="498">
        <v>0</v>
      </c>
      <c r="P18" s="498">
        <v>5058.79</v>
      </c>
      <c r="Q18" s="498">
        <v>0</v>
      </c>
      <c r="R18" s="498">
        <v>39</v>
      </c>
      <c r="S18" s="583">
        <v>0.10900000000000001</v>
      </c>
      <c r="T18" s="583">
        <v>0.10900000000000001</v>
      </c>
      <c r="U18" s="498">
        <v>0.10718546</v>
      </c>
      <c r="V18" s="498">
        <v>66.770799999999994</v>
      </c>
    </row>
    <row r="19" spans="1:22">
      <c r="A19" s="506">
        <v>10</v>
      </c>
      <c r="B19" s="505" t="s">
        <v>717</v>
      </c>
      <c r="C19" s="498">
        <v>230544140.949</v>
      </c>
      <c r="D19" s="580">
        <v>218266278.07640001</v>
      </c>
      <c r="E19" s="580">
        <v>5525440.5704999994</v>
      </c>
      <c r="F19" s="580">
        <v>6752422.3021000009</v>
      </c>
      <c r="G19" s="580">
        <v>0</v>
      </c>
      <c r="H19" s="580">
        <v>232378552.24389976</v>
      </c>
      <c r="I19" s="580">
        <v>219753506.1605998</v>
      </c>
      <c r="J19" s="580">
        <v>5445326.9376999997</v>
      </c>
      <c r="K19" s="580">
        <v>7179719.1455999995</v>
      </c>
      <c r="L19" s="580">
        <v>0</v>
      </c>
      <c r="M19" s="580">
        <v>4680591.9600131698</v>
      </c>
      <c r="N19" s="580">
        <v>802383.03434342984</v>
      </c>
      <c r="O19" s="580">
        <v>390912.06957454002</v>
      </c>
      <c r="P19" s="580">
        <v>3487296.8560952004</v>
      </c>
      <c r="Q19" s="580">
        <v>0</v>
      </c>
      <c r="R19" s="580">
        <v>15666</v>
      </c>
      <c r="S19" s="584">
        <v>0.20015978553112271</v>
      </c>
      <c r="T19" s="584">
        <v>0.23560183142061139</v>
      </c>
      <c r="U19" s="584">
        <v>0.16146396934645577</v>
      </c>
      <c r="V19" s="580">
        <v>72.725399999999993</v>
      </c>
    </row>
    <row r="20" spans="1:22" ht="24">
      <c r="A20" s="504">
        <v>10.1</v>
      </c>
      <c r="B20" s="503" t="s">
        <v>720</v>
      </c>
      <c r="C20" s="498">
        <v>0</v>
      </c>
      <c r="D20" s="498">
        <v>0</v>
      </c>
      <c r="E20" s="498">
        <v>0</v>
      </c>
      <c r="F20" s="498">
        <v>0</v>
      </c>
      <c r="G20" s="498">
        <v>0</v>
      </c>
      <c r="H20" s="498">
        <v>0</v>
      </c>
      <c r="I20" s="498">
        <v>0</v>
      </c>
      <c r="J20" s="498">
        <v>0</v>
      </c>
      <c r="K20" s="498">
        <v>0</v>
      </c>
      <c r="L20" s="498">
        <v>0</v>
      </c>
      <c r="M20" s="498">
        <v>0</v>
      </c>
      <c r="N20" s="498">
        <v>0</v>
      </c>
      <c r="O20" s="498">
        <v>0</v>
      </c>
      <c r="P20" s="498">
        <v>0</v>
      </c>
      <c r="Q20" s="498">
        <v>0</v>
      </c>
      <c r="R20" s="498">
        <v>0</v>
      </c>
      <c r="S20" s="498">
        <v>0</v>
      </c>
      <c r="T20" s="498">
        <v>0</v>
      </c>
      <c r="U20" s="498">
        <v>0</v>
      </c>
      <c r="V20" s="498">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H69"/>
  <sheetViews>
    <sheetView zoomScale="70" zoomScaleNormal="70" workbookViewId="0"/>
  </sheetViews>
  <sheetFormatPr defaultRowHeight="14.4"/>
  <cols>
    <col min="1" max="1" width="8.6640625" style="408"/>
    <col min="2" max="2" width="69.33203125" style="383" customWidth="1"/>
    <col min="3" max="3" width="14.88671875" bestFit="1" customWidth="1"/>
    <col min="4" max="4" width="14.44140625" customWidth="1"/>
    <col min="5" max="5" width="16.44140625" bestFit="1" customWidth="1"/>
    <col min="6" max="6" width="14.44140625" bestFit="1" customWidth="1"/>
    <col min="7" max="7" width="14.88671875" bestFit="1" customWidth="1"/>
    <col min="8" max="8" width="19.109375" bestFit="1" customWidth="1"/>
  </cols>
  <sheetData>
    <row r="1" spans="1:8">
      <c r="A1" s="13" t="s">
        <v>108</v>
      </c>
      <c r="B1" s="273" t="str">
        <f>Info!C2</f>
        <v>ს.ს ტერა ბანკი</v>
      </c>
      <c r="C1" s="12"/>
      <c r="D1" s="1"/>
      <c r="E1" s="1"/>
      <c r="F1" s="1"/>
      <c r="G1" s="1"/>
    </row>
    <row r="2" spans="1:8">
      <c r="A2" s="13" t="s">
        <v>109</v>
      </c>
      <c r="B2" s="297">
        <f>'1. key ratios'!B2</f>
        <v>45107</v>
      </c>
      <c r="C2" s="12"/>
      <c r="D2" s="1"/>
      <c r="E2" s="1"/>
      <c r="F2" s="1"/>
      <c r="G2" s="1"/>
    </row>
    <row r="3" spans="1:8">
      <c r="A3" s="13"/>
      <c r="B3" s="12"/>
      <c r="C3" s="12"/>
      <c r="D3" s="1"/>
      <c r="E3" s="1"/>
      <c r="F3" s="1"/>
      <c r="G3" s="1"/>
    </row>
    <row r="4" spans="1:8" ht="21" customHeight="1">
      <c r="A4" s="604" t="s">
        <v>25</v>
      </c>
      <c r="B4" s="605" t="s">
        <v>729</v>
      </c>
      <c r="C4" s="607" t="s">
        <v>114</v>
      </c>
      <c r="D4" s="607"/>
      <c r="E4" s="607"/>
      <c r="F4" s="607" t="s">
        <v>115</v>
      </c>
      <c r="G4" s="607"/>
      <c r="H4" s="608"/>
    </row>
    <row r="5" spans="1:8" ht="21" customHeight="1">
      <c r="A5" s="604"/>
      <c r="B5" s="606"/>
      <c r="C5" s="356" t="s">
        <v>26</v>
      </c>
      <c r="D5" s="356" t="s">
        <v>88</v>
      </c>
      <c r="E5" s="356" t="s">
        <v>66</v>
      </c>
      <c r="F5" s="356" t="s">
        <v>26</v>
      </c>
      <c r="G5" s="356" t="s">
        <v>88</v>
      </c>
      <c r="H5" s="356" t="s">
        <v>66</v>
      </c>
    </row>
    <row r="6" spans="1:8" ht="26.4" customHeight="1">
      <c r="A6" s="604"/>
      <c r="B6" s="357" t="s">
        <v>95</v>
      </c>
      <c r="C6" s="609"/>
      <c r="D6" s="610"/>
      <c r="E6" s="610"/>
      <c r="F6" s="610"/>
      <c r="G6" s="610"/>
      <c r="H6" s="611"/>
    </row>
    <row r="7" spans="1:8" ht="23.1" customHeight="1">
      <c r="A7" s="398">
        <v>1</v>
      </c>
      <c r="B7" s="358" t="s">
        <v>843</v>
      </c>
      <c r="C7" s="566">
        <v>49770770.799999997</v>
      </c>
      <c r="D7" s="566">
        <v>140671401.09</v>
      </c>
      <c r="E7" s="566">
        <v>190442171.88999999</v>
      </c>
      <c r="F7" s="566">
        <v>36057895.060000002</v>
      </c>
      <c r="G7" s="566">
        <v>132167316.13</v>
      </c>
      <c r="H7" s="566">
        <v>168225211.19</v>
      </c>
    </row>
    <row r="8" spans="1:8">
      <c r="A8" s="398">
        <v>1.1000000000000001</v>
      </c>
      <c r="B8" s="359" t="s">
        <v>96</v>
      </c>
      <c r="C8" s="566">
        <v>18637041.600000001</v>
      </c>
      <c r="D8" s="566">
        <v>23614354.91</v>
      </c>
      <c r="E8" s="566">
        <v>42251396.510000005</v>
      </c>
      <c r="F8" s="566">
        <v>16740970.9</v>
      </c>
      <c r="G8" s="566">
        <v>16942929.030000001</v>
      </c>
      <c r="H8" s="566">
        <v>33683899.93</v>
      </c>
    </row>
    <row r="9" spans="1:8">
      <c r="A9" s="398">
        <v>1.2</v>
      </c>
      <c r="B9" s="359" t="s">
        <v>97</v>
      </c>
      <c r="C9" s="566">
        <v>25827678.359999999</v>
      </c>
      <c r="D9" s="566">
        <v>103833590.59</v>
      </c>
      <c r="E9" s="566">
        <v>129661268.95</v>
      </c>
      <c r="F9" s="566">
        <v>18945572.640000001</v>
      </c>
      <c r="G9" s="566">
        <v>107923562.44</v>
      </c>
      <c r="H9" s="566">
        <v>126869135.08</v>
      </c>
    </row>
    <row r="10" spans="1:8">
      <c r="A10" s="398">
        <v>1.3</v>
      </c>
      <c r="B10" s="359" t="s">
        <v>98</v>
      </c>
      <c r="C10" s="566">
        <v>5306050.84</v>
      </c>
      <c r="D10" s="566">
        <v>13223455.59</v>
      </c>
      <c r="E10" s="566">
        <v>18529506.43</v>
      </c>
      <c r="F10" s="566">
        <v>371351.52</v>
      </c>
      <c r="G10" s="566">
        <v>7300824.6600000001</v>
      </c>
      <c r="H10" s="566">
        <v>7672176.1799999997</v>
      </c>
    </row>
    <row r="11" spans="1:8">
      <c r="A11" s="398">
        <v>2</v>
      </c>
      <c r="B11" s="360" t="s">
        <v>730</v>
      </c>
      <c r="C11" s="566">
        <v>0</v>
      </c>
      <c r="D11" s="566">
        <v>0</v>
      </c>
      <c r="E11" s="566">
        <v>0</v>
      </c>
      <c r="F11" s="566">
        <v>0</v>
      </c>
      <c r="G11" s="566">
        <v>0</v>
      </c>
      <c r="H11" s="566">
        <v>0</v>
      </c>
    </row>
    <row r="12" spans="1:8">
      <c r="A12" s="398">
        <v>2.1</v>
      </c>
      <c r="B12" s="361" t="s">
        <v>731</v>
      </c>
      <c r="C12" s="566">
        <v>0</v>
      </c>
      <c r="D12" s="566">
        <v>0</v>
      </c>
      <c r="E12" s="566">
        <v>0</v>
      </c>
      <c r="F12" s="566">
        <v>0</v>
      </c>
      <c r="G12" s="566">
        <v>0</v>
      </c>
      <c r="H12" s="566">
        <v>0</v>
      </c>
    </row>
    <row r="13" spans="1:8" ht="26.4" customHeight="1">
      <c r="A13" s="398">
        <v>3</v>
      </c>
      <c r="B13" s="362" t="s">
        <v>732</v>
      </c>
      <c r="C13" s="566">
        <v>0</v>
      </c>
      <c r="D13" s="566">
        <v>0</v>
      </c>
      <c r="E13" s="566">
        <v>0</v>
      </c>
      <c r="F13" s="566">
        <v>0</v>
      </c>
      <c r="G13" s="566">
        <v>0</v>
      </c>
      <c r="H13" s="566">
        <v>0</v>
      </c>
    </row>
    <row r="14" spans="1:8" ht="26.4" customHeight="1">
      <c r="A14" s="398">
        <v>4</v>
      </c>
      <c r="B14" s="363" t="s">
        <v>733</v>
      </c>
      <c r="C14" s="566">
        <v>0</v>
      </c>
      <c r="D14" s="566">
        <v>0</v>
      </c>
      <c r="E14" s="566">
        <v>0</v>
      </c>
      <c r="F14" s="566">
        <v>0</v>
      </c>
      <c r="G14" s="566">
        <v>0</v>
      </c>
      <c r="H14" s="566">
        <v>0</v>
      </c>
    </row>
    <row r="15" spans="1:8" ht="24.6" customHeight="1">
      <c r="A15" s="398">
        <v>5</v>
      </c>
      <c r="B15" s="363" t="s">
        <v>734</v>
      </c>
      <c r="C15" s="566">
        <v>0</v>
      </c>
      <c r="D15" s="566">
        <v>0</v>
      </c>
      <c r="E15" s="566">
        <v>0</v>
      </c>
      <c r="F15" s="566">
        <v>0</v>
      </c>
      <c r="G15" s="566">
        <v>0</v>
      </c>
      <c r="H15" s="566">
        <v>0</v>
      </c>
    </row>
    <row r="16" spans="1:8">
      <c r="A16" s="398">
        <v>5.0999999999999996</v>
      </c>
      <c r="B16" s="364" t="s">
        <v>735</v>
      </c>
      <c r="C16" s="566">
        <v>0</v>
      </c>
      <c r="D16" s="566">
        <v>0</v>
      </c>
      <c r="E16" s="566">
        <v>0</v>
      </c>
      <c r="F16" s="566">
        <v>0</v>
      </c>
      <c r="G16" s="566">
        <v>0</v>
      </c>
      <c r="H16" s="566">
        <v>0</v>
      </c>
    </row>
    <row r="17" spans="1:8">
      <c r="A17" s="398">
        <v>5.2</v>
      </c>
      <c r="B17" s="364" t="s">
        <v>569</v>
      </c>
      <c r="C17" s="566">
        <v>0</v>
      </c>
      <c r="D17" s="566">
        <v>0</v>
      </c>
      <c r="E17" s="566">
        <v>0</v>
      </c>
      <c r="F17" s="566">
        <v>0</v>
      </c>
      <c r="G17" s="566">
        <v>0</v>
      </c>
      <c r="H17" s="566">
        <v>0</v>
      </c>
    </row>
    <row r="18" spans="1:8">
      <c r="A18" s="398">
        <v>5.3</v>
      </c>
      <c r="B18" s="364" t="s">
        <v>736</v>
      </c>
      <c r="C18" s="566">
        <v>0</v>
      </c>
      <c r="D18" s="566">
        <v>0</v>
      </c>
      <c r="E18" s="566">
        <v>0</v>
      </c>
      <c r="F18" s="566">
        <v>0</v>
      </c>
      <c r="G18" s="566">
        <v>0</v>
      </c>
      <c r="H18" s="566">
        <v>0</v>
      </c>
    </row>
    <row r="19" spans="1:8">
      <c r="A19" s="398">
        <v>6</v>
      </c>
      <c r="B19" s="362" t="s">
        <v>737</v>
      </c>
      <c r="C19" s="566">
        <v>780904756.63295209</v>
      </c>
      <c r="D19" s="566">
        <v>579600584.10640466</v>
      </c>
      <c r="E19" s="566">
        <v>1360505340.7393568</v>
      </c>
      <c r="F19" s="566">
        <v>665109597.08948147</v>
      </c>
      <c r="G19" s="566">
        <v>513286689.04438382</v>
      </c>
      <c r="H19" s="566">
        <v>1178396286.1338654</v>
      </c>
    </row>
    <row r="20" spans="1:8">
      <c r="A20" s="398">
        <v>6.1</v>
      </c>
      <c r="B20" s="364" t="s">
        <v>569</v>
      </c>
      <c r="C20" s="566">
        <v>190860932.72281525</v>
      </c>
      <c r="D20" s="566">
        <v>0</v>
      </c>
      <c r="E20" s="566">
        <v>190860932.72281525</v>
      </c>
      <c r="F20" s="566">
        <v>154746671.59791023</v>
      </c>
      <c r="G20" s="566">
        <v>0</v>
      </c>
      <c r="H20" s="566">
        <v>154746671.59791023</v>
      </c>
    </row>
    <row r="21" spans="1:8">
      <c r="A21" s="398">
        <v>6.2</v>
      </c>
      <c r="B21" s="364" t="s">
        <v>736</v>
      </c>
      <c r="C21" s="566">
        <v>590043823.91013682</v>
      </c>
      <c r="D21" s="566">
        <v>579600584.10640466</v>
      </c>
      <c r="E21" s="566">
        <v>1169644408.0165415</v>
      </c>
      <c r="F21" s="566">
        <v>510362925.49157125</v>
      </c>
      <c r="G21" s="566">
        <v>513286689.04438382</v>
      </c>
      <c r="H21" s="566">
        <v>1023649614.5359551</v>
      </c>
    </row>
    <row r="22" spans="1:8">
      <c r="A22" s="398">
        <v>7</v>
      </c>
      <c r="B22" s="365" t="s">
        <v>738</v>
      </c>
      <c r="C22" s="566">
        <v>2538</v>
      </c>
      <c r="D22" s="566">
        <v>0</v>
      </c>
      <c r="E22" s="566">
        <v>2538</v>
      </c>
      <c r="F22" s="566">
        <v>2538</v>
      </c>
      <c r="G22" s="566">
        <v>0</v>
      </c>
      <c r="H22" s="566">
        <v>2538</v>
      </c>
    </row>
    <row r="23" spans="1:8">
      <c r="A23" s="398">
        <v>8</v>
      </c>
      <c r="B23" s="366" t="s">
        <v>739</v>
      </c>
      <c r="C23" s="566">
        <v>0</v>
      </c>
      <c r="D23" s="566">
        <v>0</v>
      </c>
      <c r="E23" s="566">
        <v>0</v>
      </c>
      <c r="F23" s="566">
        <v>0</v>
      </c>
      <c r="G23" s="566">
        <v>0</v>
      </c>
      <c r="H23" s="566">
        <v>0</v>
      </c>
    </row>
    <row r="24" spans="1:8">
      <c r="A24" s="398">
        <v>9</v>
      </c>
      <c r="B24" s="363" t="s">
        <v>740</v>
      </c>
      <c r="C24" s="566">
        <v>24580620</v>
      </c>
      <c r="D24" s="566">
        <v>0</v>
      </c>
      <c r="E24" s="566">
        <v>24580620</v>
      </c>
      <c r="F24" s="566">
        <v>24520817</v>
      </c>
      <c r="G24" s="566">
        <v>0</v>
      </c>
      <c r="H24" s="566">
        <v>24520817</v>
      </c>
    </row>
    <row r="25" spans="1:8">
      <c r="A25" s="398">
        <v>9.1</v>
      </c>
      <c r="B25" s="367" t="s">
        <v>741</v>
      </c>
      <c r="C25" s="566">
        <v>24580620</v>
      </c>
      <c r="D25" s="566">
        <v>0</v>
      </c>
      <c r="E25" s="566">
        <v>24580620</v>
      </c>
      <c r="F25" s="566">
        <v>24520817</v>
      </c>
      <c r="G25" s="566">
        <v>0</v>
      </c>
      <c r="H25" s="566">
        <v>24520817</v>
      </c>
    </row>
    <row r="26" spans="1:8">
      <c r="A26" s="398">
        <v>9.1999999999999993</v>
      </c>
      <c r="B26" s="367" t="s">
        <v>742</v>
      </c>
      <c r="C26" s="566">
        <v>0</v>
      </c>
      <c r="D26" s="566">
        <v>0</v>
      </c>
      <c r="E26" s="566">
        <v>0</v>
      </c>
      <c r="F26" s="566">
        <v>0</v>
      </c>
      <c r="G26" s="566">
        <v>0</v>
      </c>
      <c r="H26" s="566">
        <v>0</v>
      </c>
    </row>
    <row r="27" spans="1:8">
      <c r="A27" s="398">
        <v>10</v>
      </c>
      <c r="B27" s="363" t="s">
        <v>36</v>
      </c>
      <c r="C27" s="566">
        <v>24624894</v>
      </c>
      <c r="D27" s="566">
        <v>0</v>
      </c>
      <c r="E27" s="566">
        <v>24624894</v>
      </c>
      <c r="F27" s="566">
        <v>23650896</v>
      </c>
      <c r="G27" s="566">
        <v>0</v>
      </c>
      <c r="H27" s="566">
        <v>23650896</v>
      </c>
    </row>
    <row r="28" spans="1:8">
      <c r="A28" s="398">
        <v>10.1</v>
      </c>
      <c r="B28" s="367" t="s">
        <v>743</v>
      </c>
      <c r="C28" s="566">
        <v>20374000</v>
      </c>
      <c r="D28" s="566">
        <v>0</v>
      </c>
      <c r="E28" s="566">
        <v>20374000</v>
      </c>
      <c r="F28" s="566">
        <v>20374000</v>
      </c>
      <c r="G28" s="566">
        <v>0</v>
      </c>
      <c r="H28" s="566">
        <v>20374000</v>
      </c>
    </row>
    <row r="29" spans="1:8">
      <c r="A29" s="398">
        <v>10.199999999999999</v>
      </c>
      <c r="B29" s="367" t="s">
        <v>744</v>
      </c>
      <c r="C29" s="566">
        <v>4250894</v>
      </c>
      <c r="D29" s="566">
        <v>0</v>
      </c>
      <c r="E29" s="566">
        <v>4250894</v>
      </c>
      <c r="F29" s="566">
        <v>3276896</v>
      </c>
      <c r="G29" s="566">
        <v>0</v>
      </c>
      <c r="H29" s="566">
        <v>3276896</v>
      </c>
    </row>
    <row r="30" spans="1:8">
      <c r="A30" s="398">
        <v>11</v>
      </c>
      <c r="B30" s="363" t="s">
        <v>745</v>
      </c>
      <c r="C30" s="566">
        <v>0</v>
      </c>
      <c r="D30" s="566">
        <v>0</v>
      </c>
      <c r="E30" s="566">
        <v>0</v>
      </c>
      <c r="F30" s="566">
        <v>2543905.7143894928</v>
      </c>
      <c r="G30" s="566">
        <v>0</v>
      </c>
      <c r="H30" s="566">
        <v>2543905.7143894928</v>
      </c>
    </row>
    <row r="31" spans="1:8">
      <c r="A31" s="398">
        <v>11.1</v>
      </c>
      <c r="B31" s="367" t="s">
        <v>746</v>
      </c>
      <c r="C31" s="566">
        <v>0</v>
      </c>
      <c r="D31" s="566">
        <v>0</v>
      </c>
      <c r="E31" s="566">
        <v>0</v>
      </c>
      <c r="F31" s="566">
        <v>2543905.7143894928</v>
      </c>
      <c r="G31" s="566">
        <v>0</v>
      </c>
      <c r="H31" s="566">
        <v>2543905.7143894928</v>
      </c>
    </row>
    <row r="32" spans="1:8">
      <c r="A32" s="398">
        <v>11.2</v>
      </c>
      <c r="B32" s="367" t="s">
        <v>747</v>
      </c>
      <c r="C32" s="566">
        <v>0</v>
      </c>
      <c r="D32" s="566">
        <v>0</v>
      </c>
      <c r="E32" s="566">
        <v>0</v>
      </c>
      <c r="F32" s="566">
        <v>0</v>
      </c>
      <c r="G32" s="566">
        <v>0</v>
      </c>
      <c r="H32" s="566">
        <v>0</v>
      </c>
    </row>
    <row r="33" spans="1:8">
      <c r="A33" s="398">
        <v>13</v>
      </c>
      <c r="B33" s="363" t="s">
        <v>99</v>
      </c>
      <c r="C33" s="566">
        <v>25891720.696566194</v>
      </c>
      <c r="D33" s="566">
        <v>5214698.6700000009</v>
      </c>
      <c r="E33" s="566">
        <v>31106419.366566196</v>
      </c>
      <c r="F33" s="566">
        <v>25331134.389954131</v>
      </c>
      <c r="G33" s="566">
        <v>2445272.5299999998</v>
      </c>
      <c r="H33" s="566">
        <v>27776406.919954132</v>
      </c>
    </row>
    <row r="34" spans="1:8">
      <c r="A34" s="398">
        <v>13.1</v>
      </c>
      <c r="B34" s="368" t="s">
        <v>748</v>
      </c>
      <c r="C34" s="566">
        <v>22400169</v>
      </c>
      <c r="D34" s="566">
        <v>0</v>
      </c>
      <c r="E34" s="566">
        <v>22400169</v>
      </c>
      <c r="F34" s="566">
        <v>22400169</v>
      </c>
      <c r="G34" s="566">
        <v>0</v>
      </c>
      <c r="H34" s="566">
        <v>22400169</v>
      </c>
    </row>
    <row r="35" spans="1:8">
      <c r="A35" s="398">
        <v>13.2</v>
      </c>
      <c r="B35" s="368" t="s">
        <v>749</v>
      </c>
      <c r="C35" s="566">
        <v>0</v>
      </c>
      <c r="D35" s="566">
        <v>0</v>
      </c>
      <c r="E35" s="566">
        <v>0</v>
      </c>
      <c r="F35" s="566">
        <v>0</v>
      </c>
      <c r="G35" s="566">
        <v>0</v>
      </c>
      <c r="H35" s="566">
        <v>0</v>
      </c>
    </row>
    <row r="36" spans="1:8">
      <c r="A36" s="398">
        <v>14</v>
      </c>
      <c r="B36" s="369" t="s">
        <v>750</v>
      </c>
      <c r="C36" s="566">
        <v>905775300.12951827</v>
      </c>
      <c r="D36" s="566">
        <v>725486683.86640465</v>
      </c>
      <c r="E36" s="566">
        <v>1631261983.995923</v>
      </c>
      <c r="F36" s="566">
        <v>777216783.25382507</v>
      </c>
      <c r="G36" s="566">
        <v>647899277.70438385</v>
      </c>
      <c r="H36" s="566">
        <v>1425116060.958209</v>
      </c>
    </row>
    <row r="37" spans="1:8" ht="22.5" customHeight="1">
      <c r="A37" s="398"/>
      <c r="B37" s="370" t="s">
        <v>104</v>
      </c>
      <c r="C37" s="598"/>
      <c r="D37" s="599"/>
      <c r="E37" s="599"/>
      <c r="F37" s="599"/>
      <c r="G37" s="599"/>
      <c r="H37" s="600"/>
    </row>
    <row r="38" spans="1:8">
      <c r="A38" s="398">
        <v>15</v>
      </c>
      <c r="B38" s="371" t="s">
        <v>751</v>
      </c>
      <c r="C38" s="567">
        <v>0</v>
      </c>
      <c r="D38" s="567">
        <v>0</v>
      </c>
      <c r="E38" s="567">
        <v>0</v>
      </c>
      <c r="F38" s="567">
        <v>0</v>
      </c>
      <c r="G38" s="567">
        <v>0</v>
      </c>
      <c r="H38" s="567">
        <v>0</v>
      </c>
    </row>
    <row r="39" spans="1:8">
      <c r="A39" s="398">
        <v>15.1</v>
      </c>
      <c r="B39" s="373" t="s">
        <v>731</v>
      </c>
      <c r="C39" s="567">
        <v>0</v>
      </c>
      <c r="D39" s="567">
        <v>0</v>
      </c>
      <c r="E39" s="567">
        <v>0</v>
      </c>
      <c r="F39" s="567">
        <v>0</v>
      </c>
      <c r="G39" s="567">
        <v>0</v>
      </c>
      <c r="H39" s="567">
        <v>0</v>
      </c>
    </row>
    <row r="40" spans="1:8" ht="24" customHeight="1">
      <c r="A40" s="398">
        <v>16</v>
      </c>
      <c r="B40" s="365" t="s">
        <v>752</v>
      </c>
      <c r="C40" s="567">
        <v>0</v>
      </c>
      <c r="D40" s="567">
        <v>0</v>
      </c>
      <c r="E40" s="567">
        <v>0</v>
      </c>
      <c r="F40" s="567">
        <v>0</v>
      </c>
      <c r="G40" s="567">
        <v>0</v>
      </c>
      <c r="H40" s="567">
        <v>0</v>
      </c>
    </row>
    <row r="41" spans="1:8">
      <c r="A41" s="398">
        <v>17</v>
      </c>
      <c r="B41" s="365" t="s">
        <v>753</v>
      </c>
      <c r="C41" s="567">
        <v>728090980.95423758</v>
      </c>
      <c r="D41" s="567">
        <v>597112162.56579101</v>
      </c>
      <c r="E41" s="567">
        <v>1325203143.5200286</v>
      </c>
      <c r="F41" s="567">
        <v>598163450.29000437</v>
      </c>
      <c r="G41" s="567">
        <v>542393833.41999936</v>
      </c>
      <c r="H41" s="567">
        <v>1140557283.7100039</v>
      </c>
    </row>
    <row r="42" spans="1:8">
      <c r="A42" s="398">
        <v>17.100000000000001</v>
      </c>
      <c r="B42" s="374" t="s">
        <v>754</v>
      </c>
      <c r="C42" s="567">
        <v>504709028.0300318</v>
      </c>
      <c r="D42" s="567">
        <v>486095170.13999683</v>
      </c>
      <c r="E42" s="567">
        <v>990804198.17002869</v>
      </c>
      <c r="F42" s="567">
        <v>352762842.92000437</v>
      </c>
      <c r="G42" s="567">
        <v>485535623.85999918</v>
      </c>
      <c r="H42" s="567">
        <v>838298466.78000355</v>
      </c>
    </row>
    <row r="43" spans="1:8">
      <c r="A43" s="398">
        <v>17.2</v>
      </c>
      <c r="B43" s="375" t="s">
        <v>100</v>
      </c>
      <c r="C43" s="567">
        <v>213771243.18000001</v>
      </c>
      <c r="D43" s="567">
        <v>83689717.569999993</v>
      </c>
      <c r="E43" s="567">
        <v>297460960.75</v>
      </c>
      <c r="F43" s="567">
        <v>245014919.84999999</v>
      </c>
      <c r="G43" s="567">
        <v>49484260.180000111</v>
      </c>
      <c r="H43" s="567">
        <v>294499180.03000009</v>
      </c>
    </row>
    <row r="44" spans="1:8">
      <c r="A44" s="398">
        <v>17.3</v>
      </c>
      <c r="B44" s="374" t="s">
        <v>755</v>
      </c>
      <c r="C44" s="567">
        <v>0</v>
      </c>
      <c r="D44" s="567">
        <v>18150629.780000001</v>
      </c>
      <c r="E44" s="567">
        <v>18150629.780000001</v>
      </c>
      <c r="F44" s="567">
        <v>0</v>
      </c>
      <c r="G44" s="567">
        <v>0</v>
      </c>
      <c r="H44" s="567">
        <v>0</v>
      </c>
    </row>
    <row r="45" spans="1:8">
      <c r="A45" s="398">
        <v>17.399999999999999</v>
      </c>
      <c r="B45" s="374" t="s">
        <v>756</v>
      </c>
      <c r="C45" s="567">
        <v>9610709.7442058083</v>
      </c>
      <c r="D45" s="567">
        <v>9176645.0757941902</v>
      </c>
      <c r="E45" s="567">
        <v>18787354.82</v>
      </c>
      <c r="F45" s="567">
        <v>385687.51999999996</v>
      </c>
      <c r="G45" s="567">
        <v>7373949.3800000008</v>
      </c>
      <c r="H45" s="567">
        <v>7759636.9000000004</v>
      </c>
    </row>
    <row r="46" spans="1:8">
      <c r="A46" s="398">
        <v>18</v>
      </c>
      <c r="B46" s="363" t="s">
        <v>757</v>
      </c>
      <c r="C46" s="567">
        <v>634944.86925393331</v>
      </c>
      <c r="D46" s="567">
        <v>1725373.1099999999</v>
      </c>
      <c r="E46" s="567">
        <v>2360317.9792539333</v>
      </c>
      <c r="F46" s="567">
        <v>366517.09375194623</v>
      </c>
      <c r="G46" s="567">
        <v>0</v>
      </c>
      <c r="H46" s="567">
        <v>366517.09375194623</v>
      </c>
    </row>
    <row r="47" spans="1:8">
      <c r="A47" s="398">
        <v>19</v>
      </c>
      <c r="B47" s="363" t="s">
        <v>758</v>
      </c>
      <c r="C47" s="567">
        <v>3645228</v>
      </c>
      <c r="D47" s="567">
        <v>0</v>
      </c>
      <c r="E47" s="567">
        <v>3645228</v>
      </c>
      <c r="F47" s="567">
        <v>1034063</v>
      </c>
      <c r="G47" s="567">
        <v>0</v>
      </c>
      <c r="H47" s="567">
        <v>1034063</v>
      </c>
    </row>
    <row r="48" spans="1:8">
      <c r="A48" s="398">
        <v>19.100000000000001</v>
      </c>
      <c r="B48" s="376" t="s">
        <v>759</v>
      </c>
      <c r="C48" s="567">
        <v>1932965</v>
      </c>
      <c r="D48" s="567">
        <v>0</v>
      </c>
      <c r="E48" s="567">
        <v>1932965</v>
      </c>
      <c r="F48" s="567">
        <v>0</v>
      </c>
      <c r="G48" s="567">
        <v>0</v>
      </c>
      <c r="H48" s="567">
        <v>0</v>
      </c>
    </row>
    <row r="49" spans="1:8">
      <c r="A49" s="398">
        <v>19.2</v>
      </c>
      <c r="B49" s="377" t="s">
        <v>760</v>
      </c>
      <c r="C49" s="567">
        <v>1712263</v>
      </c>
      <c r="D49" s="567">
        <v>0</v>
      </c>
      <c r="E49" s="567">
        <v>1712263</v>
      </c>
      <c r="F49" s="567">
        <v>1034063</v>
      </c>
      <c r="G49" s="567">
        <v>0</v>
      </c>
      <c r="H49" s="567">
        <v>1034063</v>
      </c>
    </row>
    <row r="50" spans="1:8">
      <c r="A50" s="398">
        <v>20</v>
      </c>
      <c r="B50" s="378" t="s">
        <v>101</v>
      </c>
      <c r="C50" s="567">
        <v>0</v>
      </c>
      <c r="D50" s="567">
        <v>62339008.120000005</v>
      </c>
      <c r="E50" s="567">
        <v>62339008.120000005</v>
      </c>
      <c r="F50" s="567">
        <v>0</v>
      </c>
      <c r="G50" s="567">
        <v>63912136.480000004</v>
      </c>
      <c r="H50" s="567">
        <v>63912136.480000004</v>
      </c>
    </row>
    <row r="51" spans="1:8">
      <c r="A51" s="398">
        <v>21</v>
      </c>
      <c r="B51" s="379" t="s">
        <v>89</v>
      </c>
      <c r="C51" s="567">
        <v>177534.24</v>
      </c>
      <c r="D51" s="567">
        <v>61033.599999999627</v>
      </c>
      <c r="E51" s="567">
        <v>238567.83999999962</v>
      </c>
      <c r="F51" s="567">
        <v>10268424.486796765</v>
      </c>
      <c r="G51" s="567">
        <v>3081994.2732032361</v>
      </c>
      <c r="H51" s="567">
        <v>13350418.760000002</v>
      </c>
    </row>
    <row r="52" spans="1:8">
      <c r="A52" s="398">
        <v>21.1</v>
      </c>
      <c r="B52" s="375" t="s">
        <v>761</v>
      </c>
      <c r="C52" s="567">
        <v>0</v>
      </c>
      <c r="D52" s="567">
        <v>0</v>
      </c>
      <c r="E52" s="567">
        <v>0</v>
      </c>
      <c r="F52" s="567">
        <v>0</v>
      </c>
      <c r="G52" s="567">
        <v>0</v>
      </c>
      <c r="H52" s="567">
        <v>0</v>
      </c>
    </row>
    <row r="53" spans="1:8">
      <c r="A53" s="398">
        <v>22</v>
      </c>
      <c r="B53" s="378" t="s">
        <v>762</v>
      </c>
      <c r="C53" s="567">
        <v>732548688.06349146</v>
      </c>
      <c r="D53" s="567">
        <v>661237577.39579105</v>
      </c>
      <c r="E53" s="567">
        <v>1393786265.4592824</v>
      </c>
      <c r="F53" s="567">
        <v>609832454.87055302</v>
      </c>
      <c r="G53" s="567">
        <v>609387964.17320263</v>
      </c>
      <c r="H53" s="567">
        <v>1219220419.0437555</v>
      </c>
    </row>
    <row r="54" spans="1:8" ht="24" customHeight="1">
      <c r="A54" s="398"/>
      <c r="B54" s="380" t="s">
        <v>763</v>
      </c>
      <c r="C54" s="601"/>
      <c r="D54" s="602"/>
      <c r="E54" s="602"/>
      <c r="F54" s="602"/>
      <c r="G54" s="602"/>
      <c r="H54" s="603"/>
    </row>
    <row r="55" spans="1:8">
      <c r="A55" s="398">
        <v>23</v>
      </c>
      <c r="B55" s="378" t="s">
        <v>105</v>
      </c>
      <c r="C55" s="567">
        <v>121372000</v>
      </c>
      <c r="D55" s="567">
        <v>0</v>
      </c>
      <c r="E55" s="567">
        <v>121372000</v>
      </c>
      <c r="F55" s="567">
        <v>121372000</v>
      </c>
      <c r="G55" s="567">
        <v>0</v>
      </c>
      <c r="H55" s="567">
        <v>121372000</v>
      </c>
    </row>
    <row r="56" spans="1:8">
      <c r="A56" s="398">
        <v>24</v>
      </c>
      <c r="B56" s="378" t="s">
        <v>764</v>
      </c>
      <c r="C56" s="567">
        <v>0</v>
      </c>
      <c r="D56" s="567">
        <v>0</v>
      </c>
      <c r="E56" s="567">
        <v>0</v>
      </c>
      <c r="F56" s="567">
        <v>0</v>
      </c>
      <c r="G56" s="567">
        <v>0</v>
      </c>
      <c r="H56" s="567">
        <v>0</v>
      </c>
    </row>
    <row r="57" spans="1:8">
      <c r="A57" s="398">
        <v>25</v>
      </c>
      <c r="B57" s="378" t="s">
        <v>102</v>
      </c>
      <c r="C57" s="567">
        <v>0</v>
      </c>
      <c r="D57" s="567">
        <v>0</v>
      </c>
      <c r="E57" s="567">
        <v>0</v>
      </c>
      <c r="F57" s="567">
        <v>0</v>
      </c>
      <c r="G57" s="567">
        <v>0</v>
      </c>
      <c r="H57" s="567">
        <v>0</v>
      </c>
    </row>
    <row r="58" spans="1:8">
      <c r="A58" s="398">
        <v>26</v>
      </c>
      <c r="B58" s="363" t="s">
        <v>765</v>
      </c>
      <c r="C58" s="567">
        <v>0</v>
      </c>
      <c r="D58" s="567">
        <v>0</v>
      </c>
      <c r="E58" s="567">
        <v>0</v>
      </c>
      <c r="F58" s="567">
        <v>0</v>
      </c>
      <c r="G58" s="567">
        <v>0</v>
      </c>
      <c r="H58" s="567">
        <v>0</v>
      </c>
    </row>
    <row r="59" spans="1:8">
      <c r="A59" s="398">
        <v>27</v>
      </c>
      <c r="B59" s="363" t="s">
        <v>766</v>
      </c>
      <c r="C59" s="567">
        <v>0</v>
      </c>
      <c r="D59" s="567">
        <v>0</v>
      </c>
      <c r="E59" s="567">
        <v>0</v>
      </c>
      <c r="F59" s="567">
        <v>0</v>
      </c>
      <c r="G59" s="567">
        <v>0</v>
      </c>
      <c r="H59" s="567">
        <v>0</v>
      </c>
    </row>
    <row r="60" spans="1:8">
      <c r="A60" s="398">
        <v>27.1</v>
      </c>
      <c r="B60" s="376" t="s">
        <v>767</v>
      </c>
      <c r="C60" s="567">
        <v>0</v>
      </c>
      <c r="D60" s="567">
        <v>0</v>
      </c>
      <c r="E60" s="567">
        <v>0</v>
      </c>
      <c r="F60" s="567">
        <v>0</v>
      </c>
      <c r="G60" s="567">
        <v>0</v>
      </c>
      <c r="H60" s="567">
        <v>0</v>
      </c>
    </row>
    <row r="61" spans="1:8">
      <c r="A61" s="398">
        <v>27.2</v>
      </c>
      <c r="B61" s="374" t="s">
        <v>768</v>
      </c>
      <c r="C61" s="567">
        <v>0</v>
      </c>
      <c r="D61" s="567">
        <v>0</v>
      </c>
      <c r="E61" s="567">
        <v>0</v>
      </c>
      <c r="F61" s="567">
        <v>0</v>
      </c>
      <c r="G61" s="567">
        <v>0</v>
      </c>
      <c r="H61" s="567">
        <v>0</v>
      </c>
    </row>
    <row r="62" spans="1:8">
      <c r="A62" s="398">
        <v>28</v>
      </c>
      <c r="B62" s="379" t="s">
        <v>769</v>
      </c>
      <c r="C62" s="567">
        <v>0</v>
      </c>
      <c r="D62" s="567">
        <v>0</v>
      </c>
      <c r="E62" s="567">
        <v>0</v>
      </c>
      <c r="F62" s="567">
        <v>0</v>
      </c>
      <c r="G62" s="567">
        <v>0</v>
      </c>
      <c r="H62" s="567">
        <v>0</v>
      </c>
    </row>
    <row r="63" spans="1:8">
      <c r="A63" s="398">
        <v>29</v>
      </c>
      <c r="B63" s="363" t="s">
        <v>770</v>
      </c>
      <c r="C63" s="567">
        <v>0</v>
      </c>
      <c r="D63" s="567">
        <v>0</v>
      </c>
      <c r="E63" s="567">
        <v>0</v>
      </c>
      <c r="F63" s="567">
        <v>0</v>
      </c>
      <c r="G63" s="567">
        <v>0</v>
      </c>
      <c r="H63" s="567">
        <v>0</v>
      </c>
    </row>
    <row r="64" spans="1:8">
      <c r="A64" s="398">
        <v>29.1</v>
      </c>
      <c r="B64" s="364" t="s">
        <v>771</v>
      </c>
      <c r="C64" s="567">
        <v>0</v>
      </c>
      <c r="D64" s="567">
        <v>0</v>
      </c>
      <c r="E64" s="567">
        <v>0</v>
      </c>
      <c r="F64" s="567">
        <v>0</v>
      </c>
      <c r="G64" s="567">
        <v>0</v>
      </c>
      <c r="H64" s="567">
        <v>0</v>
      </c>
    </row>
    <row r="65" spans="1:8" ht="24.9" customHeight="1">
      <c r="A65" s="398">
        <v>29.2</v>
      </c>
      <c r="B65" s="376" t="s">
        <v>772</v>
      </c>
      <c r="C65" s="567">
        <v>0</v>
      </c>
      <c r="D65" s="567">
        <v>0</v>
      </c>
      <c r="E65" s="567">
        <v>0</v>
      </c>
      <c r="F65" s="567">
        <v>0</v>
      </c>
      <c r="G65" s="567">
        <v>0</v>
      </c>
      <c r="H65" s="567">
        <v>0</v>
      </c>
    </row>
    <row r="66" spans="1:8" ht="22.5" customHeight="1">
      <c r="A66" s="398">
        <v>29.3</v>
      </c>
      <c r="B66" s="367" t="s">
        <v>773</v>
      </c>
      <c r="C66" s="567">
        <v>0</v>
      </c>
      <c r="D66" s="567">
        <v>0</v>
      </c>
      <c r="E66" s="567">
        <v>0</v>
      </c>
      <c r="F66" s="567">
        <v>0</v>
      </c>
      <c r="G66" s="567">
        <v>0</v>
      </c>
      <c r="H66" s="567">
        <v>0</v>
      </c>
    </row>
    <row r="67" spans="1:8">
      <c r="A67" s="398">
        <v>30</v>
      </c>
      <c r="B67" s="363" t="s">
        <v>103</v>
      </c>
      <c r="C67" s="567">
        <v>116103720</v>
      </c>
      <c r="D67" s="567">
        <v>0</v>
      </c>
      <c r="E67" s="567">
        <v>116103720</v>
      </c>
      <c r="F67" s="567">
        <v>84523644</v>
      </c>
      <c r="G67" s="567">
        <v>0</v>
      </c>
      <c r="H67" s="567">
        <v>84523644</v>
      </c>
    </row>
    <row r="68" spans="1:8">
      <c r="A68" s="398">
        <v>31</v>
      </c>
      <c r="B68" s="381" t="s">
        <v>774</v>
      </c>
      <c r="C68" s="567">
        <v>237475720</v>
      </c>
      <c r="D68" s="567">
        <v>0</v>
      </c>
      <c r="E68" s="567">
        <v>237475720</v>
      </c>
      <c r="F68" s="567">
        <v>205895644</v>
      </c>
      <c r="G68" s="567">
        <v>0</v>
      </c>
      <c r="H68" s="567">
        <v>205895644</v>
      </c>
    </row>
    <row r="69" spans="1:8">
      <c r="A69" s="398">
        <v>32</v>
      </c>
      <c r="B69" s="382" t="s">
        <v>775</v>
      </c>
      <c r="C69" s="567">
        <v>970024408.06349146</v>
      </c>
      <c r="D69" s="567">
        <v>661237577.39579105</v>
      </c>
      <c r="E69" s="567">
        <v>1631261985.4592824</v>
      </c>
      <c r="F69" s="567">
        <v>815728098.87055302</v>
      </c>
      <c r="G69" s="567">
        <v>609387964.17320263</v>
      </c>
      <c r="H69" s="567">
        <v>1425116063.0437555</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F235"/>
  <sheetViews>
    <sheetView zoomScale="80" zoomScaleNormal="80" workbookViewId="0">
      <selection sqref="A1:C1"/>
    </sheetView>
  </sheetViews>
  <sheetFormatPr defaultColWidth="43.5546875" defaultRowHeight="12"/>
  <cols>
    <col min="1" max="1" width="8" style="152" customWidth="1"/>
    <col min="2" max="2" width="66.109375" style="153" customWidth="1"/>
    <col min="3" max="3" width="131.44140625" style="154" customWidth="1"/>
    <col min="4" max="5" width="10.33203125" style="145" customWidth="1"/>
    <col min="6" max="6" width="67.5546875" style="145" customWidth="1"/>
    <col min="7" max="16384" width="43.5546875" style="145"/>
  </cols>
  <sheetData>
    <row r="1" spans="1:3" ht="13.2" thickTop="1" thickBot="1">
      <c r="A1" s="711" t="s">
        <v>187</v>
      </c>
      <c r="B1" s="712"/>
      <c r="C1" s="713"/>
    </row>
    <row r="2" spans="1:3" ht="26.25" customHeight="1">
      <c r="A2" s="346"/>
      <c r="B2" s="714" t="s">
        <v>188</v>
      </c>
      <c r="C2" s="714"/>
    </row>
    <row r="3" spans="1:3" s="150" customFormat="1" ht="11.25" customHeight="1">
      <c r="A3" s="149"/>
      <c r="B3" s="714" t="s">
        <v>263</v>
      </c>
      <c r="C3" s="714"/>
    </row>
    <row r="4" spans="1:3" ht="12" customHeight="1" thickBot="1">
      <c r="A4" s="715" t="s">
        <v>267</v>
      </c>
      <c r="B4" s="716"/>
      <c r="C4" s="717"/>
    </row>
    <row r="5" spans="1:3" ht="12.6" thickTop="1">
      <c r="A5" s="146"/>
      <c r="B5" s="718" t="s">
        <v>189</v>
      </c>
      <c r="C5" s="719"/>
    </row>
    <row r="6" spans="1:3">
      <c r="A6" s="346"/>
      <c r="B6" s="720" t="s">
        <v>264</v>
      </c>
      <c r="C6" s="721"/>
    </row>
    <row r="7" spans="1:3">
      <c r="A7" s="346"/>
      <c r="B7" s="720" t="s">
        <v>190</v>
      </c>
      <c r="C7" s="721"/>
    </row>
    <row r="8" spans="1:3">
      <c r="A8" s="346"/>
      <c r="B8" s="720" t="s">
        <v>265</v>
      </c>
      <c r="C8" s="721"/>
    </row>
    <row r="9" spans="1:3">
      <c r="A9" s="346"/>
      <c r="B9" s="726" t="s">
        <v>266</v>
      </c>
      <c r="C9" s="727"/>
    </row>
    <row r="10" spans="1:3">
      <c r="A10" s="346"/>
      <c r="B10" s="722" t="s">
        <v>191</v>
      </c>
      <c r="C10" s="723" t="s">
        <v>191</v>
      </c>
    </row>
    <row r="11" spans="1:3">
      <c r="A11" s="346"/>
      <c r="B11" s="722" t="s">
        <v>192</v>
      </c>
      <c r="C11" s="723" t="s">
        <v>192</v>
      </c>
    </row>
    <row r="12" spans="1:3">
      <c r="A12" s="346"/>
      <c r="B12" s="722" t="s">
        <v>193</v>
      </c>
      <c r="C12" s="723" t="s">
        <v>193</v>
      </c>
    </row>
    <row r="13" spans="1:3">
      <c r="A13" s="346"/>
      <c r="B13" s="722" t="s">
        <v>194</v>
      </c>
      <c r="C13" s="723" t="s">
        <v>194</v>
      </c>
    </row>
    <row r="14" spans="1:3">
      <c r="A14" s="346"/>
      <c r="B14" s="722" t="s">
        <v>195</v>
      </c>
      <c r="C14" s="723" t="s">
        <v>195</v>
      </c>
    </row>
    <row r="15" spans="1:3" ht="21.75" customHeight="1">
      <c r="A15" s="346"/>
      <c r="B15" s="722" t="s">
        <v>196</v>
      </c>
      <c r="C15" s="723" t="s">
        <v>196</v>
      </c>
    </row>
    <row r="16" spans="1:3">
      <c r="A16" s="346"/>
      <c r="B16" s="722" t="s">
        <v>197</v>
      </c>
      <c r="C16" s="723" t="s">
        <v>198</v>
      </c>
    </row>
    <row r="17" spans="1:6">
      <c r="A17" s="346"/>
      <c r="B17" s="722" t="s">
        <v>199</v>
      </c>
      <c r="C17" s="723" t="s">
        <v>200</v>
      </c>
    </row>
    <row r="18" spans="1:6">
      <c r="A18" s="346"/>
      <c r="B18" s="722" t="s">
        <v>201</v>
      </c>
      <c r="C18" s="723" t="s">
        <v>202</v>
      </c>
    </row>
    <row r="19" spans="1:6">
      <c r="A19" s="346"/>
      <c r="B19" s="722" t="s">
        <v>203</v>
      </c>
      <c r="C19" s="723" t="s">
        <v>203</v>
      </c>
    </row>
    <row r="20" spans="1:6">
      <c r="A20" s="346"/>
      <c r="B20" s="724" t="s">
        <v>959</v>
      </c>
      <c r="C20" s="725" t="s">
        <v>204</v>
      </c>
    </row>
    <row r="21" spans="1:6">
      <c r="A21" s="346"/>
      <c r="B21" s="722" t="s">
        <v>948</v>
      </c>
      <c r="C21" s="723" t="s">
        <v>205</v>
      </c>
    </row>
    <row r="22" spans="1:6" ht="23.25" customHeight="1">
      <c r="A22" s="346"/>
      <c r="B22" s="722" t="s">
        <v>206</v>
      </c>
      <c r="C22" s="723" t="s">
        <v>207</v>
      </c>
      <c r="F22" s="565"/>
    </row>
    <row r="23" spans="1:6">
      <c r="A23" s="346"/>
      <c r="B23" s="722" t="s">
        <v>208</v>
      </c>
      <c r="C23" s="723" t="s">
        <v>208</v>
      </c>
    </row>
    <row r="24" spans="1:6">
      <c r="A24" s="346"/>
      <c r="B24" s="722" t="s">
        <v>209</v>
      </c>
      <c r="C24" s="723" t="s">
        <v>210</v>
      </c>
    </row>
    <row r="25" spans="1:6" ht="12.6" thickBot="1">
      <c r="A25" s="147"/>
      <c r="B25" s="733" t="s">
        <v>211</v>
      </c>
      <c r="C25" s="734"/>
    </row>
    <row r="26" spans="1:6" ht="13.2" thickTop="1" thickBot="1">
      <c r="A26" s="715" t="s">
        <v>844</v>
      </c>
      <c r="B26" s="716"/>
      <c r="C26" s="717"/>
    </row>
    <row r="27" spans="1:6" ht="13.2" thickTop="1" thickBot="1">
      <c r="A27" s="148"/>
      <c r="B27" s="735" t="s">
        <v>845</v>
      </c>
      <c r="C27" s="736"/>
    </row>
    <row r="28" spans="1:6" ht="13.2" thickTop="1" thickBot="1">
      <c r="A28" s="715" t="s">
        <v>268</v>
      </c>
      <c r="B28" s="716"/>
      <c r="C28" s="717"/>
    </row>
    <row r="29" spans="1:6" ht="12.6" thickTop="1">
      <c r="A29" s="146"/>
      <c r="B29" s="737" t="s">
        <v>848</v>
      </c>
      <c r="C29" s="738" t="s">
        <v>212</v>
      </c>
    </row>
    <row r="30" spans="1:6">
      <c r="A30" s="346"/>
      <c r="B30" s="728" t="s">
        <v>216</v>
      </c>
      <c r="C30" s="729" t="s">
        <v>213</v>
      </c>
    </row>
    <row r="31" spans="1:6">
      <c r="A31" s="346"/>
      <c r="B31" s="728" t="s">
        <v>846</v>
      </c>
      <c r="C31" s="729" t="s">
        <v>214</v>
      </c>
    </row>
    <row r="32" spans="1:6">
      <c r="A32" s="346"/>
      <c r="B32" s="728" t="s">
        <v>847</v>
      </c>
      <c r="C32" s="729" t="s">
        <v>215</v>
      </c>
    </row>
    <row r="33" spans="1:3">
      <c r="A33" s="346"/>
      <c r="B33" s="728" t="s">
        <v>219</v>
      </c>
      <c r="C33" s="729" t="s">
        <v>220</v>
      </c>
    </row>
    <row r="34" spans="1:3">
      <c r="A34" s="346"/>
      <c r="B34" s="728" t="s">
        <v>849</v>
      </c>
      <c r="C34" s="729" t="s">
        <v>217</v>
      </c>
    </row>
    <row r="35" spans="1:3">
      <c r="A35" s="346"/>
      <c r="B35" s="728" t="s">
        <v>850</v>
      </c>
      <c r="C35" s="729" t="s">
        <v>218</v>
      </c>
    </row>
    <row r="36" spans="1:3">
      <c r="A36" s="346"/>
      <c r="B36" s="730" t="s">
        <v>851</v>
      </c>
      <c r="C36" s="731"/>
    </row>
    <row r="37" spans="1:3" ht="24.75" customHeight="1">
      <c r="A37" s="346"/>
      <c r="B37" s="728" t="s">
        <v>852</v>
      </c>
      <c r="C37" s="729" t="s">
        <v>221</v>
      </c>
    </row>
    <row r="38" spans="1:3" ht="23.25" customHeight="1">
      <c r="A38" s="346"/>
      <c r="B38" s="728" t="s">
        <v>853</v>
      </c>
      <c r="C38" s="729" t="s">
        <v>222</v>
      </c>
    </row>
    <row r="39" spans="1:3" ht="23.25" customHeight="1">
      <c r="A39" s="410"/>
      <c r="B39" s="730" t="s">
        <v>854</v>
      </c>
      <c r="C39" s="732"/>
    </row>
    <row r="40" spans="1:3" ht="12" customHeight="1">
      <c r="A40" s="346"/>
      <c r="B40" s="728" t="s">
        <v>855</v>
      </c>
      <c r="C40" s="729"/>
    </row>
    <row r="41" spans="1:3" ht="12.6" thickBot="1">
      <c r="A41" s="715" t="s">
        <v>269</v>
      </c>
      <c r="B41" s="716"/>
      <c r="C41" s="717"/>
    </row>
    <row r="42" spans="1:3" ht="12.6" thickTop="1">
      <c r="A42" s="146"/>
      <c r="B42" s="718" t="s">
        <v>299</v>
      </c>
      <c r="C42" s="719" t="s">
        <v>223</v>
      </c>
    </row>
    <row r="43" spans="1:3">
      <c r="A43" s="346"/>
      <c r="B43" s="720" t="s">
        <v>298</v>
      </c>
      <c r="C43" s="721"/>
    </row>
    <row r="44" spans="1:3" ht="23.25" customHeight="1" thickBot="1">
      <c r="A44" s="147"/>
      <c r="B44" s="739" t="s">
        <v>224</v>
      </c>
      <c r="C44" s="740" t="s">
        <v>225</v>
      </c>
    </row>
    <row r="45" spans="1:3" ht="11.25" customHeight="1" thickTop="1" thickBot="1">
      <c r="A45" s="715" t="s">
        <v>270</v>
      </c>
      <c r="B45" s="716"/>
      <c r="C45" s="717"/>
    </row>
    <row r="46" spans="1:3" ht="26.25" customHeight="1" thickTop="1">
      <c r="A46" s="346"/>
      <c r="B46" s="720" t="s">
        <v>271</v>
      </c>
      <c r="C46" s="721"/>
    </row>
    <row r="47" spans="1:3" ht="12.6" thickBot="1">
      <c r="A47" s="715" t="s">
        <v>272</v>
      </c>
      <c r="B47" s="716"/>
      <c r="C47" s="717"/>
    </row>
    <row r="48" spans="1:3" ht="12.6" thickTop="1">
      <c r="A48" s="146"/>
      <c r="B48" s="718" t="s">
        <v>226</v>
      </c>
      <c r="C48" s="719" t="s">
        <v>226</v>
      </c>
    </row>
    <row r="49" spans="1:3" ht="11.25" customHeight="1">
      <c r="A49" s="346"/>
      <c r="B49" s="720" t="s">
        <v>227</v>
      </c>
      <c r="C49" s="721" t="s">
        <v>227</v>
      </c>
    </row>
    <row r="50" spans="1:3">
      <c r="A50" s="346"/>
      <c r="B50" s="720" t="s">
        <v>228</v>
      </c>
      <c r="C50" s="721" t="s">
        <v>228</v>
      </c>
    </row>
    <row r="51" spans="1:3" ht="11.25" customHeight="1">
      <c r="A51" s="346"/>
      <c r="B51" s="720" t="s">
        <v>857</v>
      </c>
      <c r="C51" s="721" t="s">
        <v>229</v>
      </c>
    </row>
    <row r="52" spans="1:3" ht="33.6" customHeight="1">
      <c r="A52" s="346"/>
      <c r="B52" s="720" t="s">
        <v>230</v>
      </c>
      <c r="C52" s="721" t="s">
        <v>230</v>
      </c>
    </row>
    <row r="53" spans="1:3" ht="11.25" customHeight="1">
      <c r="A53" s="346"/>
      <c r="B53" s="720" t="s">
        <v>319</v>
      </c>
      <c r="C53" s="721" t="s">
        <v>231</v>
      </c>
    </row>
    <row r="54" spans="1:3" ht="11.25" customHeight="1" thickBot="1">
      <c r="A54" s="715" t="s">
        <v>273</v>
      </c>
      <c r="B54" s="716"/>
      <c r="C54" s="717"/>
    </row>
    <row r="55" spans="1:3" ht="12.6" thickTop="1">
      <c r="A55" s="146"/>
      <c r="B55" s="718" t="s">
        <v>226</v>
      </c>
      <c r="C55" s="719" t="s">
        <v>226</v>
      </c>
    </row>
    <row r="56" spans="1:3">
      <c r="A56" s="346"/>
      <c r="B56" s="720" t="s">
        <v>232</v>
      </c>
      <c r="C56" s="721" t="s">
        <v>232</v>
      </c>
    </row>
    <row r="57" spans="1:3">
      <c r="A57" s="346"/>
      <c r="B57" s="720" t="s">
        <v>276</v>
      </c>
      <c r="C57" s="721" t="s">
        <v>233</v>
      </c>
    </row>
    <row r="58" spans="1:3">
      <c r="A58" s="346"/>
      <c r="B58" s="720" t="s">
        <v>234</v>
      </c>
      <c r="C58" s="721" t="s">
        <v>234</v>
      </c>
    </row>
    <row r="59" spans="1:3">
      <c r="A59" s="346"/>
      <c r="B59" s="720" t="s">
        <v>235</v>
      </c>
      <c r="C59" s="721" t="s">
        <v>235</v>
      </c>
    </row>
    <row r="60" spans="1:3">
      <c r="A60" s="346"/>
      <c r="B60" s="720" t="s">
        <v>236</v>
      </c>
      <c r="C60" s="721" t="s">
        <v>236</v>
      </c>
    </row>
    <row r="61" spans="1:3">
      <c r="A61" s="346"/>
      <c r="B61" s="720" t="s">
        <v>277</v>
      </c>
      <c r="C61" s="721" t="s">
        <v>237</v>
      </c>
    </row>
    <row r="62" spans="1:3">
      <c r="A62" s="346"/>
      <c r="B62" s="720" t="s">
        <v>238</v>
      </c>
      <c r="C62" s="721" t="s">
        <v>238</v>
      </c>
    </row>
    <row r="63" spans="1:3" ht="12.6" thickBot="1">
      <c r="A63" s="147"/>
      <c r="B63" s="739" t="s">
        <v>239</v>
      </c>
      <c r="C63" s="740" t="s">
        <v>239</v>
      </c>
    </row>
    <row r="64" spans="1:3" ht="11.25" customHeight="1" thickTop="1">
      <c r="A64" s="743" t="s">
        <v>274</v>
      </c>
      <c r="B64" s="744"/>
      <c r="C64" s="745"/>
    </row>
    <row r="65" spans="1:3" ht="12.6" thickBot="1">
      <c r="A65" s="147"/>
      <c r="B65" s="739" t="s">
        <v>240</v>
      </c>
      <c r="C65" s="740" t="s">
        <v>240</v>
      </c>
    </row>
    <row r="66" spans="1:3" ht="11.25" customHeight="1" thickTop="1" thickBot="1">
      <c r="A66" s="715" t="s">
        <v>275</v>
      </c>
      <c r="B66" s="716"/>
      <c r="C66" s="717"/>
    </row>
    <row r="67" spans="1:3" ht="12.6" thickTop="1">
      <c r="A67" s="146"/>
      <c r="B67" s="718" t="s">
        <v>241</v>
      </c>
      <c r="C67" s="719" t="s">
        <v>241</v>
      </c>
    </row>
    <row r="68" spans="1:3">
      <c r="A68" s="346"/>
      <c r="B68" s="720" t="s">
        <v>859</v>
      </c>
      <c r="C68" s="721" t="s">
        <v>242</v>
      </c>
    </row>
    <row r="69" spans="1:3">
      <c r="A69" s="346"/>
      <c r="B69" s="720" t="s">
        <v>243</v>
      </c>
      <c r="C69" s="721" t="s">
        <v>243</v>
      </c>
    </row>
    <row r="70" spans="1:3" ht="54.9" customHeight="1">
      <c r="A70" s="346"/>
      <c r="B70" s="741" t="s">
        <v>688</v>
      </c>
      <c r="C70" s="742" t="s">
        <v>244</v>
      </c>
    </row>
    <row r="71" spans="1:3" ht="33.75" customHeight="1">
      <c r="A71" s="346"/>
      <c r="B71" s="741" t="s">
        <v>278</v>
      </c>
      <c r="C71" s="742" t="s">
        <v>245</v>
      </c>
    </row>
    <row r="72" spans="1:3" ht="15.75" customHeight="1">
      <c r="A72" s="346"/>
      <c r="B72" s="741" t="s">
        <v>860</v>
      </c>
      <c r="C72" s="742" t="s">
        <v>246</v>
      </c>
    </row>
    <row r="73" spans="1:3">
      <c r="A73" s="346"/>
      <c r="B73" s="720" t="s">
        <v>247</v>
      </c>
      <c r="C73" s="721" t="s">
        <v>247</v>
      </c>
    </row>
    <row r="74" spans="1:3" ht="12.6" thickBot="1">
      <c r="A74" s="147"/>
      <c r="B74" s="739" t="s">
        <v>248</v>
      </c>
      <c r="C74" s="740" t="s">
        <v>248</v>
      </c>
    </row>
    <row r="75" spans="1:3" ht="12.6" thickTop="1">
      <c r="A75" s="743" t="s">
        <v>302</v>
      </c>
      <c r="B75" s="744"/>
      <c r="C75" s="745"/>
    </row>
    <row r="76" spans="1:3">
      <c r="A76" s="346"/>
      <c r="B76" s="720" t="s">
        <v>240</v>
      </c>
      <c r="C76" s="721"/>
    </row>
    <row r="77" spans="1:3">
      <c r="A77" s="346"/>
      <c r="B77" s="720" t="s">
        <v>300</v>
      </c>
      <c r="C77" s="721"/>
    </row>
    <row r="78" spans="1:3">
      <c r="A78" s="346"/>
      <c r="B78" s="720" t="s">
        <v>301</v>
      </c>
      <c r="C78" s="721"/>
    </row>
    <row r="79" spans="1:3">
      <c r="A79" s="743" t="s">
        <v>303</v>
      </c>
      <c r="B79" s="744"/>
      <c r="C79" s="745"/>
    </row>
    <row r="80" spans="1:3">
      <c r="A80" s="346"/>
      <c r="B80" s="720" t="s">
        <v>240</v>
      </c>
      <c r="C80" s="721"/>
    </row>
    <row r="81" spans="1:3">
      <c r="A81" s="346"/>
      <c r="B81" s="720" t="s">
        <v>304</v>
      </c>
      <c r="C81" s="721"/>
    </row>
    <row r="82" spans="1:3" ht="79.5" customHeight="1">
      <c r="A82" s="346"/>
      <c r="B82" s="720" t="s">
        <v>318</v>
      </c>
      <c r="C82" s="721"/>
    </row>
    <row r="83" spans="1:3" ht="53.25" customHeight="1">
      <c r="A83" s="346"/>
      <c r="B83" s="720" t="s">
        <v>317</v>
      </c>
      <c r="C83" s="721"/>
    </row>
    <row r="84" spans="1:3">
      <c r="A84" s="346"/>
      <c r="B84" s="720" t="s">
        <v>305</v>
      </c>
      <c r="C84" s="721"/>
    </row>
    <row r="85" spans="1:3">
      <c r="A85" s="346"/>
      <c r="B85" s="720" t="s">
        <v>306</v>
      </c>
      <c r="C85" s="721"/>
    </row>
    <row r="86" spans="1:3">
      <c r="A86" s="346"/>
      <c r="B86" s="720" t="s">
        <v>307</v>
      </c>
      <c r="C86" s="721"/>
    </row>
    <row r="87" spans="1:3">
      <c r="A87" s="743" t="s">
        <v>308</v>
      </c>
      <c r="B87" s="744"/>
      <c r="C87" s="745"/>
    </row>
    <row r="88" spans="1:3">
      <c r="A88" s="346"/>
      <c r="B88" s="720" t="s">
        <v>240</v>
      </c>
      <c r="C88" s="721"/>
    </row>
    <row r="89" spans="1:3">
      <c r="A89" s="346"/>
      <c r="B89" s="720" t="s">
        <v>310</v>
      </c>
      <c r="C89" s="721"/>
    </row>
    <row r="90" spans="1:3" ht="12" customHeight="1">
      <c r="A90" s="346"/>
      <c r="B90" s="720" t="s">
        <v>311</v>
      </c>
      <c r="C90" s="721"/>
    </row>
    <row r="91" spans="1:3">
      <c r="A91" s="346"/>
      <c r="B91" s="720" t="s">
        <v>312</v>
      </c>
      <c r="C91" s="721"/>
    </row>
    <row r="92" spans="1:3" ht="24.75" customHeight="1">
      <c r="A92" s="346"/>
      <c r="B92" s="746" t="s">
        <v>348</v>
      </c>
      <c r="C92" s="747"/>
    </row>
    <row r="93" spans="1:3" ht="24" customHeight="1">
      <c r="A93" s="346"/>
      <c r="B93" s="746" t="s">
        <v>349</v>
      </c>
      <c r="C93" s="747"/>
    </row>
    <row r="94" spans="1:3" ht="13.5" customHeight="1">
      <c r="A94" s="346"/>
      <c r="B94" s="748" t="s">
        <v>313</v>
      </c>
      <c r="C94" s="749"/>
    </row>
    <row r="95" spans="1:3" ht="11.25" customHeight="1" thickBot="1">
      <c r="A95" s="750" t="s">
        <v>344</v>
      </c>
      <c r="B95" s="751"/>
      <c r="C95" s="752"/>
    </row>
    <row r="96" spans="1:3" ht="13.2" thickTop="1" thickBot="1">
      <c r="A96" s="759" t="s">
        <v>249</v>
      </c>
      <c r="B96" s="759"/>
      <c r="C96" s="759"/>
    </row>
    <row r="97" spans="1:3">
      <c r="A97" s="199">
        <v>2</v>
      </c>
      <c r="B97" s="334" t="s">
        <v>324</v>
      </c>
      <c r="C97" s="334" t="s">
        <v>345</v>
      </c>
    </row>
    <row r="98" spans="1:3">
      <c r="A98" s="151">
        <v>3</v>
      </c>
      <c r="B98" s="335" t="s">
        <v>325</v>
      </c>
      <c r="C98" s="336" t="s">
        <v>346</v>
      </c>
    </row>
    <row r="99" spans="1:3">
      <c r="A99" s="151">
        <v>4</v>
      </c>
      <c r="B99" s="335" t="s">
        <v>326</v>
      </c>
      <c r="C99" s="336" t="s">
        <v>350</v>
      </c>
    </row>
    <row r="100" spans="1:3" ht="11.25" customHeight="1">
      <c r="A100" s="151">
        <v>5</v>
      </c>
      <c r="B100" s="335" t="s">
        <v>327</v>
      </c>
      <c r="C100" s="336" t="s">
        <v>347</v>
      </c>
    </row>
    <row r="101" spans="1:3" ht="12" customHeight="1">
      <c r="A101" s="151">
        <v>6</v>
      </c>
      <c r="B101" s="335" t="s">
        <v>342</v>
      </c>
      <c r="C101" s="336" t="s">
        <v>328</v>
      </c>
    </row>
    <row r="102" spans="1:3" ht="12" customHeight="1">
      <c r="A102" s="151">
        <v>7</v>
      </c>
      <c r="B102" s="335" t="s">
        <v>329</v>
      </c>
      <c r="C102" s="336" t="s">
        <v>343</v>
      </c>
    </row>
    <row r="103" spans="1:3">
      <c r="A103" s="151">
        <v>8</v>
      </c>
      <c r="B103" s="335" t="s">
        <v>334</v>
      </c>
      <c r="C103" s="336" t="s">
        <v>354</v>
      </c>
    </row>
    <row r="104" spans="1:3" ht="11.25" customHeight="1">
      <c r="A104" s="743" t="s">
        <v>314</v>
      </c>
      <c r="B104" s="744"/>
      <c r="C104" s="745"/>
    </row>
    <row r="105" spans="1:3" ht="12" customHeight="1">
      <c r="A105" s="346"/>
      <c r="B105" s="720" t="s">
        <v>240</v>
      </c>
      <c r="C105" s="721"/>
    </row>
    <row r="106" spans="1:3">
      <c r="A106" s="743" t="s">
        <v>489</v>
      </c>
      <c r="B106" s="744"/>
      <c r="C106" s="745"/>
    </row>
    <row r="107" spans="1:3" ht="12" customHeight="1">
      <c r="A107" s="346"/>
      <c r="B107" s="720" t="s">
        <v>491</v>
      </c>
      <c r="C107" s="721"/>
    </row>
    <row r="108" spans="1:3">
      <c r="A108" s="346"/>
      <c r="B108" s="720" t="s">
        <v>492</v>
      </c>
      <c r="C108" s="721"/>
    </row>
    <row r="109" spans="1:3">
      <c r="A109" s="346"/>
      <c r="B109" s="720" t="s">
        <v>490</v>
      </c>
      <c r="C109" s="721"/>
    </row>
    <row r="110" spans="1:3">
      <c r="A110" s="753" t="s">
        <v>724</v>
      </c>
      <c r="B110" s="753"/>
      <c r="C110" s="753"/>
    </row>
    <row r="111" spans="1:3">
      <c r="A111" s="754" t="s">
        <v>187</v>
      </c>
      <c r="B111" s="754"/>
      <c r="C111" s="754"/>
    </row>
    <row r="112" spans="1:3">
      <c r="A112" s="540">
        <v>1</v>
      </c>
      <c r="B112" s="755" t="s">
        <v>607</v>
      </c>
      <c r="C112" s="756"/>
    </row>
    <row r="113" spans="1:3">
      <c r="A113" s="540">
        <v>2</v>
      </c>
      <c r="B113" s="757" t="s">
        <v>608</v>
      </c>
      <c r="C113" s="758"/>
    </row>
    <row r="114" spans="1:3">
      <c r="A114" s="540">
        <v>3</v>
      </c>
      <c r="B114" s="755" t="s">
        <v>934</v>
      </c>
      <c r="C114" s="756"/>
    </row>
    <row r="115" spans="1:3">
      <c r="A115" s="540">
        <v>4</v>
      </c>
      <c r="B115" s="755" t="s">
        <v>933</v>
      </c>
      <c r="C115" s="756"/>
    </row>
    <row r="116" spans="1:3">
      <c r="A116" s="540">
        <v>5</v>
      </c>
      <c r="B116" s="544" t="s">
        <v>932</v>
      </c>
      <c r="C116" s="543"/>
    </row>
    <row r="117" spans="1:3">
      <c r="A117" s="540">
        <v>6</v>
      </c>
      <c r="B117" s="755" t="s">
        <v>946</v>
      </c>
      <c r="C117" s="756"/>
    </row>
    <row r="118" spans="1:3" ht="48.6" customHeight="1">
      <c r="A118" s="540">
        <v>7</v>
      </c>
      <c r="B118" s="755" t="s">
        <v>947</v>
      </c>
      <c r="C118" s="756"/>
    </row>
    <row r="119" spans="1:3">
      <c r="A119" s="517">
        <v>8</v>
      </c>
      <c r="B119" s="512" t="s">
        <v>634</v>
      </c>
      <c r="C119" s="537" t="s">
        <v>931</v>
      </c>
    </row>
    <row r="120" spans="1:3" ht="24">
      <c r="A120" s="540">
        <v>9.01</v>
      </c>
      <c r="B120" s="512" t="s">
        <v>518</v>
      </c>
      <c r="C120" s="513" t="s">
        <v>683</v>
      </c>
    </row>
    <row r="121" spans="1:3" ht="36">
      <c r="A121" s="540">
        <v>9.02</v>
      </c>
      <c r="B121" s="512" t="s">
        <v>519</v>
      </c>
      <c r="C121" s="513" t="s">
        <v>686</v>
      </c>
    </row>
    <row r="122" spans="1:3">
      <c r="A122" s="540">
        <v>9.0299999999999994</v>
      </c>
      <c r="B122" s="513" t="s">
        <v>868</v>
      </c>
      <c r="C122" s="513" t="s">
        <v>609</v>
      </c>
    </row>
    <row r="123" spans="1:3">
      <c r="A123" s="540">
        <v>9.0399999999999991</v>
      </c>
      <c r="B123" s="512" t="s">
        <v>520</v>
      </c>
      <c r="C123" s="513" t="s">
        <v>610</v>
      </c>
    </row>
    <row r="124" spans="1:3">
      <c r="A124" s="540">
        <v>9.0500000000000007</v>
      </c>
      <c r="B124" s="512" t="s">
        <v>521</v>
      </c>
      <c r="C124" s="513" t="s">
        <v>611</v>
      </c>
    </row>
    <row r="125" spans="1:3" ht="24">
      <c r="A125" s="540">
        <v>9.06</v>
      </c>
      <c r="B125" s="512" t="s">
        <v>522</v>
      </c>
      <c r="C125" s="513" t="s">
        <v>612</v>
      </c>
    </row>
    <row r="126" spans="1:3">
      <c r="A126" s="540">
        <v>9.07</v>
      </c>
      <c r="B126" s="542" t="s">
        <v>523</v>
      </c>
      <c r="C126" s="513" t="s">
        <v>613</v>
      </c>
    </row>
    <row r="127" spans="1:3" ht="24">
      <c r="A127" s="540">
        <v>9.08</v>
      </c>
      <c r="B127" s="512" t="s">
        <v>524</v>
      </c>
      <c r="C127" s="513" t="s">
        <v>614</v>
      </c>
    </row>
    <row r="128" spans="1:3" ht="24">
      <c r="A128" s="540">
        <v>9.09</v>
      </c>
      <c r="B128" s="512" t="s">
        <v>525</v>
      </c>
      <c r="C128" s="513" t="s">
        <v>615</v>
      </c>
    </row>
    <row r="129" spans="1:3">
      <c r="A129" s="541">
        <v>9.1</v>
      </c>
      <c r="B129" s="512" t="s">
        <v>526</v>
      </c>
      <c r="C129" s="513" t="s">
        <v>616</v>
      </c>
    </row>
    <row r="130" spans="1:3">
      <c r="A130" s="540">
        <v>9.11</v>
      </c>
      <c r="B130" s="512" t="s">
        <v>527</v>
      </c>
      <c r="C130" s="513" t="s">
        <v>617</v>
      </c>
    </row>
    <row r="131" spans="1:3">
      <c r="A131" s="540">
        <v>9.1199999999999992</v>
      </c>
      <c r="B131" s="512" t="s">
        <v>528</v>
      </c>
      <c r="C131" s="513" t="s">
        <v>618</v>
      </c>
    </row>
    <row r="132" spans="1:3">
      <c r="A132" s="540">
        <v>9.1300000000000008</v>
      </c>
      <c r="B132" s="512" t="s">
        <v>529</v>
      </c>
      <c r="C132" s="513" t="s">
        <v>619</v>
      </c>
    </row>
    <row r="133" spans="1:3">
      <c r="A133" s="540">
        <v>9.14</v>
      </c>
      <c r="B133" s="512" t="s">
        <v>530</v>
      </c>
      <c r="C133" s="513" t="s">
        <v>620</v>
      </c>
    </row>
    <row r="134" spans="1:3">
      <c r="A134" s="540">
        <v>9.15</v>
      </c>
      <c r="B134" s="512" t="s">
        <v>531</v>
      </c>
      <c r="C134" s="513" t="s">
        <v>621</v>
      </c>
    </row>
    <row r="135" spans="1:3">
      <c r="A135" s="540">
        <v>9.16</v>
      </c>
      <c r="B135" s="512" t="s">
        <v>532</v>
      </c>
      <c r="C135" s="513" t="s">
        <v>622</v>
      </c>
    </row>
    <row r="136" spans="1:3">
      <c r="A136" s="540">
        <v>9.17</v>
      </c>
      <c r="B136" s="513" t="s">
        <v>533</v>
      </c>
      <c r="C136" s="513" t="s">
        <v>623</v>
      </c>
    </row>
    <row r="137" spans="1:3" ht="24">
      <c r="A137" s="540">
        <v>9.18</v>
      </c>
      <c r="B137" s="512" t="s">
        <v>534</v>
      </c>
      <c r="C137" s="513" t="s">
        <v>624</v>
      </c>
    </row>
    <row r="138" spans="1:3">
      <c r="A138" s="540">
        <v>9.19</v>
      </c>
      <c r="B138" s="512" t="s">
        <v>535</v>
      </c>
      <c r="C138" s="513" t="s">
        <v>625</v>
      </c>
    </row>
    <row r="139" spans="1:3">
      <c r="A139" s="541">
        <v>9.1999999999999993</v>
      </c>
      <c r="B139" s="512" t="s">
        <v>536</v>
      </c>
      <c r="C139" s="513" t="s">
        <v>626</v>
      </c>
    </row>
    <row r="140" spans="1:3">
      <c r="A140" s="540">
        <v>9.2100000000000009</v>
      </c>
      <c r="B140" s="512" t="s">
        <v>537</v>
      </c>
      <c r="C140" s="513" t="s">
        <v>627</v>
      </c>
    </row>
    <row r="141" spans="1:3">
      <c r="A141" s="540">
        <v>9.2200000000000006</v>
      </c>
      <c r="B141" s="512" t="s">
        <v>538</v>
      </c>
      <c r="C141" s="513" t="s">
        <v>628</v>
      </c>
    </row>
    <row r="142" spans="1:3" ht="24">
      <c r="A142" s="540">
        <v>9.23</v>
      </c>
      <c r="B142" s="512" t="s">
        <v>539</v>
      </c>
      <c r="C142" s="513" t="s">
        <v>629</v>
      </c>
    </row>
    <row r="143" spans="1:3" ht="24">
      <c r="A143" s="540">
        <v>9.24</v>
      </c>
      <c r="B143" s="512" t="s">
        <v>540</v>
      </c>
      <c r="C143" s="513" t="s">
        <v>630</v>
      </c>
    </row>
    <row r="144" spans="1:3">
      <c r="A144" s="540">
        <v>9.2500000000000107</v>
      </c>
      <c r="B144" s="512" t="s">
        <v>541</v>
      </c>
      <c r="C144" s="513" t="s">
        <v>631</v>
      </c>
    </row>
    <row r="145" spans="1:3" ht="24">
      <c r="A145" s="540">
        <v>9.2600000000000193</v>
      </c>
      <c r="B145" s="512" t="s">
        <v>632</v>
      </c>
      <c r="C145" s="539" t="s">
        <v>633</v>
      </c>
    </row>
    <row r="146" spans="1:3" s="347" customFormat="1" ht="24">
      <c r="A146" s="540">
        <v>9.2700000000000298</v>
      </c>
      <c r="B146" s="512" t="s">
        <v>99</v>
      </c>
      <c r="C146" s="539" t="s">
        <v>684</v>
      </c>
    </row>
    <row r="147" spans="1:3" s="347" customFormat="1">
      <c r="A147" s="518"/>
      <c r="B147" s="761" t="s">
        <v>635</v>
      </c>
      <c r="C147" s="762"/>
    </row>
    <row r="148" spans="1:3" s="347" customFormat="1">
      <c r="A148" s="517">
        <v>1</v>
      </c>
      <c r="B148" s="763" t="s">
        <v>930</v>
      </c>
      <c r="C148" s="764"/>
    </row>
    <row r="149" spans="1:3" s="347" customFormat="1">
      <c r="A149" s="517">
        <v>2</v>
      </c>
      <c r="B149" s="763" t="s">
        <v>685</v>
      </c>
      <c r="C149" s="764"/>
    </row>
    <row r="150" spans="1:3" s="347" customFormat="1">
      <c r="A150" s="517">
        <v>3</v>
      </c>
      <c r="B150" s="763" t="s">
        <v>682</v>
      </c>
      <c r="C150" s="764"/>
    </row>
    <row r="151" spans="1:3" s="347" customFormat="1">
      <c r="A151" s="518"/>
      <c r="B151" s="761" t="s">
        <v>636</v>
      </c>
      <c r="C151" s="762"/>
    </row>
    <row r="152" spans="1:3" s="347" customFormat="1">
      <c r="A152" s="517">
        <v>1</v>
      </c>
      <c r="B152" s="766" t="s">
        <v>929</v>
      </c>
      <c r="C152" s="769"/>
    </row>
    <row r="153" spans="1:3" s="347" customFormat="1">
      <c r="A153" s="517">
        <v>2</v>
      </c>
      <c r="B153" s="512" t="s">
        <v>866</v>
      </c>
      <c r="C153" s="537" t="s">
        <v>951</v>
      </c>
    </row>
    <row r="154" spans="1:3" ht="24">
      <c r="A154" s="517">
        <v>3</v>
      </c>
      <c r="B154" s="512" t="s">
        <v>865</v>
      </c>
      <c r="C154" s="537" t="s">
        <v>928</v>
      </c>
    </row>
    <row r="155" spans="1:3">
      <c r="A155" s="517">
        <v>4</v>
      </c>
      <c r="B155" s="512" t="s">
        <v>511</v>
      </c>
      <c r="C155" s="512" t="s">
        <v>952</v>
      </c>
    </row>
    <row r="156" spans="1:3" ht="24.9" customHeight="1">
      <c r="A156" s="518"/>
      <c r="B156" s="761" t="s">
        <v>637</v>
      </c>
      <c r="C156" s="762"/>
    </row>
    <row r="157" spans="1:3" ht="36">
      <c r="A157" s="517"/>
      <c r="B157" s="512" t="s">
        <v>917</v>
      </c>
      <c r="C157" s="519" t="s">
        <v>953</v>
      </c>
    </row>
    <row r="158" spans="1:3">
      <c r="A158" s="518"/>
      <c r="B158" s="761" t="s">
        <v>638</v>
      </c>
      <c r="C158" s="762"/>
    </row>
    <row r="159" spans="1:3" ht="39" customHeight="1">
      <c r="A159" s="518"/>
      <c r="B159" s="763" t="s">
        <v>927</v>
      </c>
      <c r="C159" s="764"/>
    </row>
    <row r="160" spans="1:3">
      <c r="A160" s="518" t="s">
        <v>639</v>
      </c>
      <c r="B160" s="538" t="s">
        <v>549</v>
      </c>
      <c r="C160" s="530" t="s">
        <v>640</v>
      </c>
    </row>
    <row r="161" spans="1:3">
      <c r="A161" s="518" t="s">
        <v>369</v>
      </c>
      <c r="B161" s="535" t="s">
        <v>550</v>
      </c>
      <c r="C161" s="537" t="s">
        <v>926</v>
      </c>
    </row>
    <row r="162" spans="1:3" ht="24">
      <c r="A162" s="518" t="s">
        <v>376</v>
      </c>
      <c r="B162" s="530" t="s">
        <v>551</v>
      </c>
      <c r="C162" s="537" t="s">
        <v>641</v>
      </c>
    </row>
    <row r="163" spans="1:3">
      <c r="A163" s="518" t="s">
        <v>642</v>
      </c>
      <c r="B163" s="535" t="s">
        <v>552</v>
      </c>
      <c r="C163" s="536" t="s">
        <v>643</v>
      </c>
    </row>
    <row r="164" spans="1:3" ht="24">
      <c r="A164" s="518" t="s">
        <v>644</v>
      </c>
      <c r="B164" s="535" t="s">
        <v>881</v>
      </c>
      <c r="C164" s="529" t="s">
        <v>925</v>
      </c>
    </row>
    <row r="165" spans="1:3" ht="24">
      <c r="A165" s="518" t="s">
        <v>377</v>
      </c>
      <c r="B165" s="535" t="s">
        <v>553</v>
      </c>
      <c r="C165" s="529" t="s">
        <v>646</v>
      </c>
    </row>
    <row r="166" spans="1:3" ht="24">
      <c r="A166" s="518" t="s">
        <v>645</v>
      </c>
      <c r="B166" s="533" t="s">
        <v>556</v>
      </c>
      <c r="C166" s="534" t="s">
        <v>653</v>
      </c>
    </row>
    <row r="167" spans="1:3" ht="24">
      <c r="A167" s="518" t="s">
        <v>647</v>
      </c>
      <c r="B167" s="533" t="s">
        <v>554</v>
      </c>
      <c r="C167" s="529" t="s">
        <v>649</v>
      </c>
    </row>
    <row r="168" spans="1:3" ht="26.4" customHeight="1">
      <c r="A168" s="518" t="s">
        <v>648</v>
      </c>
      <c r="B168" s="533" t="s">
        <v>555</v>
      </c>
      <c r="C168" s="534" t="s">
        <v>651</v>
      </c>
    </row>
    <row r="169" spans="1:3">
      <c r="A169" s="518" t="s">
        <v>650</v>
      </c>
      <c r="B169" s="513" t="s">
        <v>557</v>
      </c>
      <c r="C169" s="534" t="s">
        <v>655</v>
      </c>
    </row>
    <row r="170" spans="1:3" ht="24">
      <c r="A170" s="518" t="s">
        <v>652</v>
      </c>
      <c r="B170" s="533" t="s">
        <v>558</v>
      </c>
      <c r="C170" s="532" t="s">
        <v>656</v>
      </c>
    </row>
    <row r="171" spans="1:3">
      <c r="A171" s="518" t="s">
        <v>654</v>
      </c>
      <c r="B171" s="531" t="s">
        <v>559</v>
      </c>
      <c r="C171" s="530" t="s">
        <v>657</v>
      </c>
    </row>
    <row r="172" spans="1:3" ht="24">
      <c r="A172" s="518"/>
      <c r="B172" s="529" t="s">
        <v>924</v>
      </c>
      <c r="C172" s="513" t="s">
        <v>658</v>
      </c>
    </row>
    <row r="173" spans="1:3" ht="24">
      <c r="A173" s="518"/>
      <c r="B173" s="529" t="s">
        <v>923</v>
      </c>
      <c r="C173" s="513" t="s">
        <v>659</v>
      </c>
    </row>
    <row r="174" spans="1:3" ht="24">
      <c r="A174" s="518"/>
      <c r="B174" s="529" t="s">
        <v>922</v>
      </c>
      <c r="C174" s="513" t="s">
        <v>660</v>
      </c>
    </row>
    <row r="175" spans="1:3">
      <c r="A175" s="518"/>
      <c r="B175" s="761" t="s">
        <v>661</v>
      </c>
      <c r="C175" s="762"/>
    </row>
    <row r="176" spans="1:3">
      <c r="A176" s="518"/>
      <c r="B176" s="763" t="s">
        <v>921</v>
      </c>
      <c r="C176" s="764"/>
    </row>
    <row r="177" spans="1:3">
      <c r="A177" s="517">
        <v>1</v>
      </c>
      <c r="B177" s="513" t="s">
        <v>563</v>
      </c>
      <c r="C177" s="513" t="s">
        <v>563</v>
      </c>
    </row>
    <row r="178" spans="1:3" ht="24">
      <c r="A178" s="517">
        <v>2</v>
      </c>
      <c r="B178" s="513" t="s">
        <v>662</v>
      </c>
      <c r="C178" s="513" t="s">
        <v>663</v>
      </c>
    </row>
    <row r="179" spans="1:3">
      <c r="A179" s="517">
        <v>3</v>
      </c>
      <c r="B179" s="513" t="s">
        <v>565</v>
      </c>
      <c r="C179" s="513" t="s">
        <v>664</v>
      </c>
    </row>
    <row r="180" spans="1:3" ht="24">
      <c r="A180" s="517">
        <v>4</v>
      </c>
      <c r="B180" s="513" t="s">
        <v>566</v>
      </c>
      <c r="C180" s="513" t="s">
        <v>665</v>
      </c>
    </row>
    <row r="181" spans="1:3" ht="24">
      <c r="A181" s="517">
        <v>5</v>
      </c>
      <c r="B181" s="513" t="s">
        <v>567</v>
      </c>
      <c r="C181" s="513" t="s">
        <v>687</v>
      </c>
    </row>
    <row r="182" spans="1:3" ht="48">
      <c r="A182" s="517">
        <v>6</v>
      </c>
      <c r="B182" s="513" t="s">
        <v>568</v>
      </c>
      <c r="C182" s="513" t="s">
        <v>666</v>
      </c>
    </row>
    <row r="183" spans="1:3">
      <c r="A183" s="518"/>
      <c r="B183" s="761" t="s">
        <v>667</v>
      </c>
      <c r="C183" s="762"/>
    </row>
    <row r="184" spans="1:3">
      <c r="A184" s="518"/>
      <c r="B184" s="765" t="s">
        <v>920</v>
      </c>
      <c r="C184" s="766"/>
    </row>
    <row r="185" spans="1:3" ht="24">
      <c r="A185" s="518">
        <v>1.1000000000000001</v>
      </c>
      <c r="B185" s="528" t="s">
        <v>573</v>
      </c>
      <c r="C185" s="513" t="s">
        <v>668</v>
      </c>
    </row>
    <row r="186" spans="1:3" ht="50.1" customHeight="1">
      <c r="A186" s="518" t="s">
        <v>157</v>
      </c>
      <c r="B186" s="514" t="s">
        <v>574</v>
      </c>
      <c r="C186" s="513" t="s">
        <v>669</v>
      </c>
    </row>
    <row r="187" spans="1:3">
      <c r="A187" s="518" t="s">
        <v>575</v>
      </c>
      <c r="B187" s="527" t="s">
        <v>576</v>
      </c>
      <c r="C187" s="767" t="s">
        <v>919</v>
      </c>
    </row>
    <row r="188" spans="1:3">
      <c r="A188" s="518" t="s">
        <v>577</v>
      </c>
      <c r="B188" s="527" t="s">
        <v>578</v>
      </c>
      <c r="C188" s="767"/>
    </row>
    <row r="189" spans="1:3">
      <c r="A189" s="518" t="s">
        <v>579</v>
      </c>
      <c r="B189" s="527" t="s">
        <v>580</v>
      </c>
      <c r="C189" s="767"/>
    </row>
    <row r="190" spans="1:3">
      <c r="A190" s="518" t="s">
        <v>581</v>
      </c>
      <c r="B190" s="527" t="s">
        <v>582</v>
      </c>
      <c r="C190" s="767"/>
    </row>
    <row r="191" spans="1:3" ht="25.5" customHeight="1">
      <c r="A191" s="518">
        <v>1.2</v>
      </c>
      <c r="B191" s="526" t="s">
        <v>895</v>
      </c>
      <c r="C191" s="512" t="s">
        <v>954</v>
      </c>
    </row>
    <row r="192" spans="1:3" ht="24">
      <c r="A192" s="518" t="s">
        <v>584</v>
      </c>
      <c r="B192" s="521" t="s">
        <v>585</v>
      </c>
      <c r="C192" s="524" t="s">
        <v>670</v>
      </c>
    </row>
    <row r="193" spans="1:4" ht="24">
      <c r="A193" s="518" t="s">
        <v>586</v>
      </c>
      <c r="B193" s="525" t="s">
        <v>587</v>
      </c>
      <c r="C193" s="524" t="s">
        <v>671</v>
      </c>
    </row>
    <row r="194" spans="1:4" ht="26.1" customHeight="1">
      <c r="A194" s="518" t="s">
        <v>588</v>
      </c>
      <c r="B194" s="523" t="s">
        <v>589</v>
      </c>
      <c r="C194" s="512" t="s">
        <v>672</v>
      </c>
    </row>
    <row r="195" spans="1:4" ht="24">
      <c r="A195" s="518" t="s">
        <v>590</v>
      </c>
      <c r="B195" s="522" t="s">
        <v>591</v>
      </c>
      <c r="C195" s="512" t="s">
        <v>673</v>
      </c>
      <c r="D195" s="348"/>
    </row>
    <row r="196" spans="1:4" ht="12.6">
      <c r="A196" s="518">
        <v>1.4</v>
      </c>
      <c r="B196" s="521" t="s">
        <v>680</v>
      </c>
      <c r="C196" s="520" t="s">
        <v>674</v>
      </c>
      <c r="D196" s="349"/>
    </row>
    <row r="197" spans="1:4" ht="12.6">
      <c r="A197" s="518">
        <v>1.5</v>
      </c>
      <c r="B197" s="521" t="s">
        <v>681</v>
      </c>
      <c r="C197" s="520" t="s">
        <v>674</v>
      </c>
      <c r="D197" s="350"/>
    </row>
    <row r="198" spans="1:4" ht="12.6">
      <c r="A198" s="518"/>
      <c r="B198" s="753" t="s">
        <v>675</v>
      </c>
      <c r="C198" s="753"/>
      <c r="D198" s="350"/>
    </row>
    <row r="199" spans="1:4" ht="12.6">
      <c r="A199" s="518"/>
      <c r="B199" s="765" t="s">
        <v>918</v>
      </c>
      <c r="C199" s="765"/>
      <c r="D199" s="350"/>
    </row>
    <row r="200" spans="1:4" ht="12.6">
      <c r="A200" s="517"/>
      <c r="B200" s="512" t="s">
        <v>917</v>
      </c>
      <c r="C200" s="519" t="s">
        <v>951</v>
      </c>
      <c r="D200" s="350"/>
    </row>
    <row r="201" spans="1:4" ht="12.6">
      <c r="A201" s="518"/>
      <c r="B201" s="753" t="s">
        <v>676</v>
      </c>
      <c r="C201" s="753"/>
      <c r="D201" s="351"/>
    </row>
    <row r="202" spans="1:4" ht="12.6">
      <c r="A202" s="517"/>
      <c r="B202" s="765" t="s">
        <v>916</v>
      </c>
      <c r="C202" s="765"/>
      <c r="D202" s="352"/>
    </row>
    <row r="203" spans="1:4" ht="12.6">
      <c r="B203" s="753" t="s">
        <v>714</v>
      </c>
      <c r="C203" s="753"/>
      <c r="D203" s="353"/>
    </row>
    <row r="204" spans="1:4" ht="24">
      <c r="A204" s="514">
        <v>1</v>
      </c>
      <c r="B204" s="512" t="s">
        <v>690</v>
      </c>
      <c r="C204" s="512" t="s">
        <v>702</v>
      </c>
      <c r="D204" s="352"/>
    </row>
    <row r="205" spans="1:4" ht="18" customHeight="1">
      <c r="A205" s="514">
        <v>2</v>
      </c>
      <c r="B205" s="512" t="s">
        <v>691</v>
      </c>
      <c r="C205" s="512" t="s">
        <v>703</v>
      </c>
      <c r="D205" s="353"/>
    </row>
    <row r="206" spans="1:4" ht="24">
      <c r="A206" s="514">
        <v>3</v>
      </c>
      <c r="B206" s="512" t="s">
        <v>692</v>
      </c>
      <c r="C206" s="512" t="s">
        <v>704</v>
      </c>
      <c r="D206" s="354"/>
    </row>
    <row r="207" spans="1:4" ht="12.6">
      <c r="A207" s="514">
        <v>4</v>
      </c>
      <c r="B207" s="512" t="s">
        <v>693</v>
      </c>
      <c r="C207" s="512" t="s">
        <v>705</v>
      </c>
      <c r="D207" s="354"/>
    </row>
    <row r="208" spans="1:4" ht="24">
      <c r="A208" s="514">
        <v>5</v>
      </c>
      <c r="B208" s="512" t="s">
        <v>694</v>
      </c>
      <c r="C208" s="512" t="s">
        <v>706</v>
      </c>
    </row>
    <row r="209" spans="1:3" ht="24.6" customHeight="1">
      <c r="A209" s="514">
        <v>6</v>
      </c>
      <c r="B209" s="512" t="s">
        <v>695</v>
      </c>
      <c r="C209" s="512" t="s">
        <v>707</v>
      </c>
    </row>
    <row r="210" spans="1:3" ht="24">
      <c r="A210" s="514">
        <v>7</v>
      </c>
      <c r="B210" s="512" t="s">
        <v>696</v>
      </c>
      <c r="C210" s="512" t="s">
        <v>708</v>
      </c>
    </row>
    <row r="211" spans="1:3">
      <c r="A211" s="514">
        <v>7.1</v>
      </c>
      <c r="B211" s="516" t="s">
        <v>697</v>
      </c>
      <c r="C211" s="512" t="s">
        <v>709</v>
      </c>
    </row>
    <row r="212" spans="1:3">
      <c r="A212" s="514">
        <v>7.2</v>
      </c>
      <c r="B212" s="516" t="s">
        <v>698</v>
      </c>
      <c r="C212" s="512" t="s">
        <v>710</v>
      </c>
    </row>
    <row r="213" spans="1:3">
      <c r="A213" s="514">
        <v>7.3</v>
      </c>
      <c r="B213" s="515" t="s">
        <v>699</v>
      </c>
      <c r="C213" s="512" t="s">
        <v>711</v>
      </c>
    </row>
    <row r="214" spans="1:3" ht="39.6" customHeight="1">
      <c r="A214" s="514">
        <v>8</v>
      </c>
      <c r="B214" s="512" t="s">
        <v>700</v>
      </c>
      <c r="C214" s="512" t="s">
        <v>712</v>
      </c>
    </row>
    <row r="215" spans="1:3">
      <c r="A215" s="514">
        <v>9</v>
      </c>
      <c r="B215" s="512" t="s">
        <v>701</v>
      </c>
      <c r="C215" s="512" t="s">
        <v>713</v>
      </c>
    </row>
    <row r="216" spans="1:3">
      <c r="A216" s="552">
        <v>10.1</v>
      </c>
      <c r="B216" s="553" t="s">
        <v>721</v>
      </c>
      <c r="C216" s="545" t="s">
        <v>722</v>
      </c>
    </row>
    <row r="217" spans="1:3">
      <c r="A217" s="768"/>
      <c r="B217" s="554" t="s">
        <v>908</v>
      </c>
      <c r="C217" s="512" t="s">
        <v>915</v>
      </c>
    </row>
    <row r="218" spans="1:3">
      <c r="A218" s="768"/>
      <c r="B218" s="513" t="s">
        <v>572</v>
      </c>
      <c r="C218" s="512" t="s">
        <v>914</v>
      </c>
    </row>
    <row r="219" spans="1:3">
      <c r="A219" s="768"/>
      <c r="B219" s="513" t="s">
        <v>907</v>
      </c>
      <c r="C219" s="512" t="s">
        <v>955</v>
      </c>
    </row>
    <row r="220" spans="1:3">
      <c r="A220" s="768"/>
      <c r="B220" s="513" t="s">
        <v>715</v>
      </c>
      <c r="C220" s="512" t="s">
        <v>913</v>
      </c>
    </row>
    <row r="221" spans="1:3" ht="24">
      <c r="A221" s="768"/>
      <c r="B221" s="513" t="s">
        <v>719</v>
      </c>
      <c r="C221" s="513" t="s">
        <v>912</v>
      </c>
    </row>
    <row r="222" spans="1:3" ht="36">
      <c r="A222" s="768"/>
      <c r="B222" s="513" t="s">
        <v>718</v>
      </c>
      <c r="C222" s="512" t="s">
        <v>911</v>
      </c>
    </row>
    <row r="223" spans="1:3">
      <c r="A223" s="768"/>
      <c r="B223" s="513" t="s">
        <v>956</v>
      </c>
      <c r="C223" s="512" t="s">
        <v>910</v>
      </c>
    </row>
    <row r="224" spans="1:3" ht="24">
      <c r="A224" s="768"/>
      <c r="B224" s="513" t="s">
        <v>957</v>
      </c>
      <c r="C224" s="512" t="s">
        <v>909</v>
      </c>
    </row>
    <row r="225" spans="1:3" ht="12.6">
      <c r="A225" s="546"/>
      <c r="B225" s="547"/>
      <c r="C225" s="548"/>
    </row>
    <row r="226" spans="1:3" ht="12.6">
      <c r="A226" s="546"/>
      <c r="B226" s="548"/>
      <c r="C226" s="548"/>
    </row>
    <row r="227" spans="1:3" ht="12.6">
      <c r="A227" s="546"/>
      <c r="B227" s="548"/>
      <c r="C227" s="548"/>
    </row>
    <row r="228" spans="1:3" ht="12.6">
      <c r="A228" s="546"/>
      <c r="B228" s="549"/>
      <c r="C228" s="548"/>
    </row>
    <row r="229" spans="1:3">
      <c r="A229" s="760"/>
      <c r="B229" s="550"/>
      <c r="C229" s="548"/>
    </row>
    <row r="230" spans="1:3">
      <c r="A230" s="760"/>
      <c r="B230" s="550"/>
      <c r="C230" s="548"/>
    </row>
    <row r="231" spans="1:3">
      <c r="A231" s="760"/>
      <c r="B231" s="550"/>
      <c r="C231" s="548"/>
    </row>
    <row r="232" spans="1:3">
      <c r="A232" s="760"/>
      <c r="B232" s="550"/>
      <c r="C232" s="551"/>
    </row>
    <row r="233" spans="1:3" ht="40.5" customHeight="1">
      <c r="A233" s="760"/>
      <c r="B233" s="550"/>
      <c r="C233" s="548"/>
    </row>
    <row r="234" spans="1:3" ht="24" customHeight="1">
      <c r="A234" s="760"/>
      <c r="B234" s="550"/>
      <c r="C234" s="548"/>
    </row>
    <row r="235" spans="1:3">
      <c r="A235" s="760"/>
      <c r="B235" s="550"/>
      <c r="C235" s="548"/>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H45"/>
  <sheetViews>
    <sheetView zoomScale="70" zoomScaleNormal="70" workbookViewId="0"/>
  </sheetViews>
  <sheetFormatPr defaultRowHeight="14.4"/>
  <cols>
    <col min="2" max="2" width="66.5546875" customWidth="1"/>
    <col min="3" max="8" width="17.88671875" customWidth="1"/>
  </cols>
  <sheetData>
    <row r="1" spans="1:8">
      <c r="A1" s="13" t="s">
        <v>108</v>
      </c>
      <c r="B1" s="273" t="str">
        <f>Info!C2</f>
        <v>ს.ს ტერა ბანკი</v>
      </c>
      <c r="C1" s="12"/>
      <c r="D1" s="1"/>
      <c r="E1" s="1"/>
      <c r="F1" s="1"/>
      <c r="G1" s="1"/>
    </row>
    <row r="2" spans="1:8">
      <c r="A2" s="13" t="s">
        <v>109</v>
      </c>
      <c r="B2" s="297">
        <f>'1. key ratios'!B2</f>
        <v>45107</v>
      </c>
      <c r="C2" s="12"/>
      <c r="D2" s="1"/>
      <c r="E2" s="1"/>
      <c r="F2" s="1"/>
      <c r="G2" s="1"/>
    </row>
    <row r="3" spans="1:8">
      <c r="A3" s="13"/>
      <c r="B3" s="12"/>
      <c r="C3" s="12"/>
      <c r="D3" s="1"/>
      <c r="E3" s="1"/>
      <c r="F3" s="1"/>
      <c r="G3" s="1"/>
    </row>
    <row r="4" spans="1:8">
      <c r="A4" s="614" t="s">
        <v>25</v>
      </c>
      <c r="B4" s="612" t="s">
        <v>166</v>
      </c>
      <c r="C4" s="607" t="s">
        <v>114</v>
      </c>
      <c r="D4" s="607"/>
      <c r="E4" s="607"/>
      <c r="F4" s="607" t="s">
        <v>115</v>
      </c>
      <c r="G4" s="607"/>
      <c r="H4" s="608"/>
    </row>
    <row r="5" spans="1:8" ht="15.6" customHeight="1">
      <c r="A5" s="615"/>
      <c r="B5" s="613"/>
      <c r="C5" s="384" t="s">
        <v>26</v>
      </c>
      <c r="D5" s="384" t="s">
        <v>88</v>
      </c>
      <c r="E5" s="384" t="s">
        <v>66</v>
      </c>
      <c r="F5" s="384" t="s">
        <v>26</v>
      </c>
      <c r="G5" s="384" t="s">
        <v>88</v>
      </c>
      <c r="H5" s="384" t="s">
        <v>66</v>
      </c>
    </row>
    <row r="6" spans="1:8">
      <c r="A6" s="411">
        <v>1</v>
      </c>
      <c r="B6" s="385" t="s">
        <v>776</v>
      </c>
      <c r="C6" s="372">
        <v>54399644.932717219</v>
      </c>
      <c r="D6" s="372">
        <v>22039140.963780556</v>
      </c>
      <c r="E6" s="372">
        <v>76438785.896497771</v>
      </c>
      <c r="F6" s="372">
        <v>42853036.166856155</v>
      </c>
      <c r="G6" s="372">
        <v>19434317.379370451</v>
      </c>
      <c r="H6" s="372">
        <v>62287353.546226606</v>
      </c>
    </row>
    <row r="7" spans="1:8">
      <c r="A7" s="411">
        <v>1.1000000000000001</v>
      </c>
      <c r="B7" s="386" t="s">
        <v>730</v>
      </c>
      <c r="C7" s="372">
        <v>0</v>
      </c>
      <c r="D7" s="372">
        <v>0</v>
      </c>
      <c r="E7" s="372">
        <v>0</v>
      </c>
      <c r="F7" s="372">
        <v>0</v>
      </c>
      <c r="G7" s="372">
        <v>0</v>
      </c>
      <c r="H7" s="372">
        <v>0</v>
      </c>
    </row>
    <row r="8" spans="1:8" ht="20.399999999999999">
      <c r="A8" s="411">
        <v>1.2</v>
      </c>
      <c r="B8" s="386" t="s">
        <v>777</v>
      </c>
      <c r="C8" s="372">
        <v>0</v>
      </c>
      <c r="D8" s="372">
        <v>0</v>
      </c>
      <c r="E8" s="372">
        <v>0</v>
      </c>
      <c r="F8" s="372">
        <v>0</v>
      </c>
      <c r="G8" s="372">
        <v>0</v>
      </c>
      <c r="H8" s="372">
        <v>0</v>
      </c>
    </row>
    <row r="9" spans="1:8" ht="21.6" customHeight="1">
      <c r="A9" s="411">
        <v>1.3</v>
      </c>
      <c r="B9" s="376" t="s">
        <v>778</v>
      </c>
      <c r="C9" s="372">
        <v>0</v>
      </c>
      <c r="D9" s="372">
        <v>0</v>
      </c>
      <c r="E9" s="372">
        <v>0</v>
      </c>
      <c r="F9" s="372">
        <v>0</v>
      </c>
      <c r="G9" s="372">
        <v>0</v>
      </c>
      <c r="H9" s="372">
        <v>0</v>
      </c>
    </row>
    <row r="10" spans="1:8" ht="20.399999999999999">
      <c r="A10" s="411">
        <v>1.4</v>
      </c>
      <c r="B10" s="376" t="s">
        <v>734</v>
      </c>
      <c r="C10" s="372">
        <v>0</v>
      </c>
      <c r="D10" s="372">
        <v>0</v>
      </c>
      <c r="E10" s="372">
        <v>0</v>
      </c>
      <c r="F10" s="372">
        <v>0</v>
      </c>
      <c r="G10" s="372">
        <v>0</v>
      </c>
      <c r="H10" s="372">
        <v>0</v>
      </c>
    </row>
    <row r="11" spans="1:8">
      <c r="A11" s="411">
        <v>1.5</v>
      </c>
      <c r="B11" s="376" t="s">
        <v>737</v>
      </c>
      <c r="C11" s="372">
        <v>55572681.080296241</v>
      </c>
      <c r="D11" s="372">
        <v>22039140.963780556</v>
      </c>
      <c r="E11" s="372">
        <v>77611822.0440768</v>
      </c>
      <c r="F11" s="372">
        <v>43351272.949950926</v>
      </c>
      <c r="G11" s="372">
        <v>19434317.379370451</v>
      </c>
      <c r="H11" s="372">
        <v>62785590.329321377</v>
      </c>
    </row>
    <row r="12" spans="1:8">
      <c r="A12" s="411">
        <v>1.6</v>
      </c>
      <c r="B12" s="377" t="s">
        <v>99</v>
      </c>
      <c r="C12" s="372">
        <v>-1173036.1475790231</v>
      </c>
      <c r="D12" s="372">
        <v>0</v>
      </c>
      <c r="E12" s="372">
        <v>-1173036.1475790231</v>
      </c>
      <c r="F12" s="372">
        <v>-498236.78309477482</v>
      </c>
      <c r="G12" s="372">
        <v>0</v>
      </c>
      <c r="H12" s="372">
        <v>-498236.78309477482</v>
      </c>
    </row>
    <row r="13" spans="1:8">
      <c r="A13" s="411">
        <v>2</v>
      </c>
      <c r="B13" s="387" t="s">
        <v>779</v>
      </c>
      <c r="C13" s="372">
        <v>-32476535.140000004</v>
      </c>
      <c r="D13" s="372">
        <v>-10440582.57</v>
      </c>
      <c r="E13" s="372">
        <v>-42917117.710000008</v>
      </c>
      <c r="F13" s="372">
        <v>-25877045.260000005</v>
      </c>
      <c r="G13" s="372">
        <v>-8005223.3199999975</v>
      </c>
      <c r="H13" s="372">
        <v>-33882268.580000006</v>
      </c>
    </row>
    <row r="14" spans="1:8">
      <c r="A14" s="411">
        <v>2.1</v>
      </c>
      <c r="B14" s="376" t="s">
        <v>780</v>
      </c>
      <c r="C14" s="372">
        <v>0</v>
      </c>
      <c r="D14" s="372">
        <v>0</v>
      </c>
      <c r="E14" s="372">
        <v>0</v>
      </c>
      <c r="F14" s="372">
        <v>0</v>
      </c>
      <c r="G14" s="372">
        <v>0</v>
      </c>
      <c r="H14" s="372">
        <v>0</v>
      </c>
    </row>
    <row r="15" spans="1:8" ht="24.6" customHeight="1">
      <c r="A15" s="411">
        <v>2.2000000000000002</v>
      </c>
      <c r="B15" s="376" t="s">
        <v>781</v>
      </c>
      <c r="C15" s="372">
        <v>0</v>
      </c>
      <c r="D15" s="372">
        <v>0</v>
      </c>
      <c r="E15" s="372">
        <v>0</v>
      </c>
      <c r="F15" s="372">
        <v>0</v>
      </c>
      <c r="G15" s="372">
        <v>0</v>
      </c>
      <c r="H15" s="372">
        <v>0</v>
      </c>
    </row>
    <row r="16" spans="1:8" ht="20.399999999999999" customHeight="1">
      <c r="A16" s="411">
        <v>2.2999999999999998</v>
      </c>
      <c r="B16" s="376" t="s">
        <v>782</v>
      </c>
      <c r="C16" s="372">
        <v>-32183904.190000005</v>
      </c>
      <c r="D16" s="372">
        <v>-10440582.57</v>
      </c>
      <c r="E16" s="372">
        <v>-42624486.760000005</v>
      </c>
      <c r="F16" s="372">
        <v>-25554804.860000007</v>
      </c>
      <c r="G16" s="372">
        <v>-8005223.3199999975</v>
      </c>
      <c r="H16" s="372">
        <v>-33560028.180000007</v>
      </c>
    </row>
    <row r="17" spans="1:8">
      <c r="A17" s="411">
        <v>2.4</v>
      </c>
      <c r="B17" s="376" t="s">
        <v>783</v>
      </c>
      <c r="C17" s="372">
        <v>-292630.95</v>
      </c>
      <c r="D17" s="372">
        <v>0</v>
      </c>
      <c r="E17" s="372">
        <v>-292630.95</v>
      </c>
      <c r="F17" s="372">
        <v>-322240.39999999997</v>
      </c>
      <c r="G17" s="372">
        <v>0</v>
      </c>
      <c r="H17" s="372">
        <v>-322240.39999999997</v>
      </c>
    </row>
    <row r="18" spans="1:8">
      <c r="A18" s="411">
        <v>3</v>
      </c>
      <c r="B18" s="387" t="s">
        <v>784</v>
      </c>
      <c r="C18" s="372">
        <v>0</v>
      </c>
      <c r="D18" s="372">
        <v>0</v>
      </c>
      <c r="E18" s="372">
        <v>0</v>
      </c>
      <c r="F18" s="372">
        <v>0</v>
      </c>
      <c r="G18" s="372">
        <v>0</v>
      </c>
      <c r="H18" s="372">
        <v>0</v>
      </c>
    </row>
    <row r="19" spans="1:8">
      <c r="A19" s="411">
        <v>4</v>
      </c>
      <c r="B19" s="387" t="s">
        <v>785</v>
      </c>
      <c r="C19" s="372">
        <v>3286214.75</v>
      </c>
      <c r="D19" s="372">
        <v>1392906.8200000003</v>
      </c>
      <c r="E19" s="372">
        <v>4679121.57</v>
      </c>
      <c r="F19" s="372">
        <v>10069657.039999999</v>
      </c>
      <c r="G19" s="372">
        <v>0</v>
      </c>
      <c r="H19" s="372">
        <v>10069657.039999999</v>
      </c>
    </row>
    <row r="20" spans="1:8">
      <c r="A20" s="411">
        <v>5</v>
      </c>
      <c r="B20" s="387" t="s">
        <v>786</v>
      </c>
      <c r="C20" s="372">
        <v>-990335.99</v>
      </c>
      <c r="D20" s="372">
        <v>-977661.89000000036</v>
      </c>
      <c r="E20" s="372">
        <v>-1967997.8800000004</v>
      </c>
      <c r="F20" s="372">
        <v>-1739555</v>
      </c>
      <c r="G20" s="372">
        <v>0</v>
      </c>
      <c r="H20" s="372">
        <v>-1739555</v>
      </c>
    </row>
    <row r="21" spans="1:8" ht="38.4" customHeight="1">
      <c r="A21" s="411">
        <v>6</v>
      </c>
      <c r="B21" s="387" t="s">
        <v>787</v>
      </c>
      <c r="C21" s="372">
        <v>0</v>
      </c>
      <c r="D21" s="372">
        <v>0</v>
      </c>
      <c r="E21" s="372">
        <v>0</v>
      </c>
      <c r="F21" s="372">
        <v>0</v>
      </c>
      <c r="G21" s="372">
        <v>0</v>
      </c>
      <c r="H21" s="372">
        <v>0</v>
      </c>
    </row>
    <row r="22" spans="1:8" ht="27.6" customHeight="1">
      <c r="A22" s="411">
        <v>7</v>
      </c>
      <c r="B22" s="387" t="s">
        <v>788</v>
      </c>
      <c r="C22" s="372">
        <v>0</v>
      </c>
      <c r="D22" s="372">
        <v>0</v>
      </c>
      <c r="E22" s="372">
        <v>0</v>
      </c>
      <c r="F22" s="372">
        <v>0</v>
      </c>
      <c r="G22" s="372">
        <v>0</v>
      </c>
      <c r="H22" s="372">
        <v>0</v>
      </c>
    </row>
    <row r="23" spans="1:8" ht="36.9" customHeight="1">
      <c r="A23" s="411">
        <v>8</v>
      </c>
      <c r="B23" s="388" t="s">
        <v>789</v>
      </c>
      <c r="C23" s="372">
        <v>0</v>
      </c>
      <c r="D23" s="372">
        <v>0</v>
      </c>
      <c r="E23" s="372">
        <v>0</v>
      </c>
      <c r="F23" s="372">
        <v>0</v>
      </c>
      <c r="G23" s="372">
        <v>0</v>
      </c>
      <c r="H23" s="372">
        <v>0</v>
      </c>
    </row>
    <row r="24" spans="1:8" ht="34.5" customHeight="1">
      <c r="A24" s="411">
        <v>9</v>
      </c>
      <c r="B24" s="388" t="s">
        <v>790</v>
      </c>
      <c r="C24" s="372">
        <v>0</v>
      </c>
      <c r="D24" s="372">
        <v>0</v>
      </c>
      <c r="E24" s="372">
        <v>0</v>
      </c>
      <c r="F24" s="372">
        <v>0</v>
      </c>
      <c r="G24" s="372">
        <v>0</v>
      </c>
      <c r="H24" s="372">
        <v>0</v>
      </c>
    </row>
    <row r="25" spans="1:8">
      <c r="A25" s="411">
        <v>10</v>
      </c>
      <c r="B25" s="387" t="s">
        <v>791</v>
      </c>
      <c r="C25" s="372">
        <v>1610788</v>
      </c>
      <c r="D25" s="372">
        <v>0</v>
      </c>
      <c r="E25" s="372">
        <v>1610788</v>
      </c>
      <c r="F25" s="372">
        <v>-7164235</v>
      </c>
      <c r="G25" s="372">
        <v>0</v>
      </c>
      <c r="H25" s="372">
        <v>-7164235</v>
      </c>
    </row>
    <row r="26" spans="1:8" ht="27" customHeight="1">
      <c r="A26" s="411">
        <v>11</v>
      </c>
      <c r="B26" s="389" t="s">
        <v>792</v>
      </c>
      <c r="C26" s="372">
        <v>353951.32216723973</v>
      </c>
      <c r="D26" s="372">
        <v>0</v>
      </c>
      <c r="E26" s="372">
        <v>353951.32216723973</v>
      </c>
      <c r="F26" s="372">
        <v>0</v>
      </c>
      <c r="G26" s="372">
        <v>0</v>
      </c>
      <c r="H26" s="372">
        <v>0</v>
      </c>
    </row>
    <row r="27" spans="1:8">
      <c r="A27" s="411">
        <v>12</v>
      </c>
      <c r="B27" s="387" t="s">
        <v>793</v>
      </c>
      <c r="C27" s="372">
        <v>15050.48</v>
      </c>
      <c r="D27" s="372">
        <v>0</v>
      </c>
      <c r="E27" s="372">
        <v>15050.48</v>
      </c>
      <c r="F27" s="372">
        <v>0</v>
      </c>
      <c r="G27" s="372">
        <v>0</v>
      </c>
      <c r="H27" s="372">
        <v>0</v>
      </c>
    </row>
    <row r="28" spans="1:8">
      <c r="A28" s="411">
        <v>13</v>
      </c>
      <c r="B28" s="390" t="s">
        <v>794</v>
      </c>
      <c r="C28" s="372">
        <v>-3460820.8415099219</v>
      </c>
      <c r="D28" s="372">
        <v>0</v>
      </c>
      <c r="E28" s="372">
        <v>-3460820.8415099219</v>
      </c>
      <c r="F28" s="372">
        <v>-3351652.5761008523</v>
      </c>
      <c r="G28" s="372">
        <v>0</v>
      </c>
      <c r="H28" s="372">
        <v>-3351652.5761008523</v>
      </c>
    </row>
    <row r="29" spans="1:8">
      <c r="A29" s="411">
        <v>14</v>
      </c>
      <c r="B29" s="391" t="s">
        <v>795</v>
      </c>
      <c r="C29" s="372">
        <v>-14628749.540765356</v>
      </c>
      <c r="D29" s="372">
        <v>-65966.19</v>
      </c>
      <c r="E29" s="372">
        <v>-14694715.730765356</v>
      </c>
      <c r="F29" s="372">
        <v>-12120184.220148198</v>
      </c>
      <c r="G29" s="372">
        <v>0</v>
      </c>
      <c r="H29" s="372">
        <v>-12120184.220148198</v>
      </c>
    </row>
    <row r="30" spans="1:8">
      <c r="A30" s="411">
        <v>14.1</v>
      </c>
      <c r="B30" s="367" t="s">
        <v>796</v>
      </c>
      <c r="C30" s="372">
        <v>-12941977.740765356</v>
      </c>
      <c r="D30" s="372">
        <v>0</v>
      </c>
      <c r="E30" s="372">
        <v>-12941977.740765356</v>
      </c>
      <c r="F30" s="372">
        <v>-10230410.250148199</v>
      </c>
      <c r="G30" s="372">
        <v>0</v>
      </c>
      <c r="H30" s="372">
        <v>-10230410.250148199</v>
      </c>
    </row>
    <row r="31" spans="1:8">
      <c r="A31" s="411">
        <v>14.2</v>
      </c>
      <c r="B31" s="367" t="s">
        <v>797</v>
      </c>
      <c r="C31" s="372">
        <v>-1686771.8</v>
      </c>
      <c r="D31" s="372">
        <v>-65966.19</v>
      </c>
      <c r="E31" s="372">
        <v>-1752737.99</v>
      </c>
      <c r="F31" s="372">
        <v>-1889773.9699999997</v>
      </c>
      <c r="G31" s="372">
        <v>0</v>
      </c>
      <c r="H31" s="372">
        <v>-1889773.9699999997</v>
      </c>
    </row>
    <row r="32" spans="1:8">
      <c r="A32" s="411">
        <v>15</v>
      </c>
      <c r="B32" s="392" t="s">
        <v>798</v>
      </c>
      <c r="C32" s="372">
        <v>-2669065</v>
      </c>
      <c r="D32" s="372">
        <v>0</v>
      </c>
      <c r="E32" s="372">
        <v>-2669065</v>
      </c>
      <c r="F32" s="372">
        <v>-2787168</v>
      </c>
      <c r="G32" s="372">
        <v>0</v>
      </c>
      <c r="H32" s="372">
        <v>-2787168</v>
      </c>
    </row>
    <row r="33" spans="1:8" ht="22.5" customHeight="1">
      <c r="A33" s="411">
        <v>16</v>
      </c>
      <c r="B33" s="363" t="s">
        <v>799</v>
      </c>
      <c r="C33" s="372">
        <v>0</v>
      </c>
      <c r="D33" s="372">
        <v>0</v>
      </c>
      <c r="E33" s="372">
        <v>0</v>
      </c>
      <c r="F33" s="372">
        <v>0</v>
      </c>
      <c r="G33" s="372">
        <v>0</v>
      </c>
      <c r="H33" s="372">
        <v>0</v>
      </c>
    </row>
    <row r="34" spans="1:8">
      <c r="A34" s="411">
        <v>17</v>
      </c>
      <c r="B34" s="387" t="s">
        <v>800</v>
      </c>
      <c r="C34" s="372">
        <v>-368251.91989196162</v>
      </c>
      <c r="D34" s="372">
        <v>0</v>
      </c>
      <c r="E34" s="372">
        <v>-368251.91989196162</v>
      </c>
      <c r="F34" s="372">
        <v>-68045.24375094811</v>
      </c>
      <c r="G34" s="372">
        <v>0</v>
      </c>
      <c r="H34" s="372">
        <v>-68045.24375094811</v>
      </c>
    </row>
    <row r="35" spans="1:8">
      <c r="A35" s="411">
        <v>17.100000000000001</v>
      </c>
      <c r="B35" s="393" t="s">
        <v>801</v>
      </c>
      <c r="C35" s="372">
        <v>0</v>
      </c>
      <c r="D35" s="372">
        <v>0</v>
      </c>
      <c r="E35" s="372">
        <v>0</v>
      </c>
      <c r="F35" s="372">
        <v>0</v>
      </c>
      <c r="G35" s="372">
        <v>0</v>
      </c>
      <c r="H35" s="372">
        <v>0</v>
      </c>
    </row>
    <row r="36" spans="1:8">
      <c r="A36" s="411">
        <v>17.2</v>
      </c>
      <c r="B36" s="367" t="s">
        <v>802</v>
      </c>
      <c r="C36" s="372">
        <v>-368251.91989196162</v>
      </c>
      <c r="D36" s="372">
        <v>0</v>
      </c>
      <c r="E36" s="372">
        <v>-368251.91989196162</v>
      </c>
      <c r="F36" s="372">
        <v>-68045.24375094811</v>
      </c>
      <c r="G36" s="372">
        <v>0</v>
      </c>
      <c r="H36" s="372">
        <v>-68045.24375094811</v>
      </c>
    </row>
    <row r="37" spans="1:8" ht="41.4" customHeight="1">
      <c r="A37" s="411">
        <v>18</v>
      </c>
      <c r="B37" s="394" t="s">
        <v>803</v>
      </c>
      <c r="C37" s="372">
        <v>-1456049.0621613823</v>
      </c>
      <c r="D37" s="372">
        <v>3351082.9347184906</v>
      </c>
      <c r="E37" s="372">
        <v>1895033.8725571083</v>
      </c>
      <c r="F37" s="372">
        <v>-997461.38030000031</v>
      </c>
      <c r="G37" s="372">
        <v>4020410.3803000003</v>
      </c>
      <c r="H37" s="372">
        <v>3022949</v>
      </c>
    </row>
    <row r="38" spans="1:8" ht="20.399999999999999">
      <c r="A38" s="411">
        <v>18.100000000000001</v>
      </c>
      <c r="B38" s="376" t="s">
        <v>804</v>
      </c>
      <c r="C38" s="372">
        <v>0</v>
      </c>
      <c r="D38" s="372">
        <v>0</v>
      </c>
      <c r="E38" s="372">
        <v>0</v>
      </c>
      <c r="F38" s="372">
        <v>0</v>
      </c>
      <c r="G38" s="372">
        <v>0</v>
      </c>
      <c r="H38" s="372">
        <v>0</v>
      </c>
    </row>
    <row r="39" spans="1:8">
      <c r="A39" s="411">
        <v>18.2</v>
      </c>
      <c r="B39" s="376" t="s">
        <v>805</v>
      </c>
      <c r="C39" s="372">
        <v>-1456049.0621613823</v>
      </c>
      <c r="D39" s="372">
        <v>3351082.9347184906</v>
      </c>
      <c r="E39" s="372">
        <v>1895033.8725571083</v>
      </c>
      <c r="F39" s="372">
        <v>-997461.38030000031</v>
      </c>
      <c r="G39" s="372">
        <v>4020410.3803000003</v>
      </c>
      <c r="H39" s="372">
        <v>3022949</v>
      </c>
    </row>
    <row r="40" spans="1:8" ht="24.6" customHeight="1">
      <c r="A40" s="411">
        <v>19</v>
      </c>
      <c r="B40" s="394" t="s">
        <v>806</v>
      </c>
      <c r="C40" s="372">
        <v>0</v>
      </c>
      <c r="D40" s="372">
        <v>0</v>
      </c>
      <c r="E40" s="372">
        <v>0</v>
      </c>
      <c r="F40" s="372">
        <v>0</v>
      </c>
      <c r="G40" s="372">
        <v>0</v>
      </c>
      <c r="H40" s="372">
        <v>0</v>
      </c>
    </row>
    <row r="41" spans="1:8" ht="24.9" customHeight="1">
      <c r="A41" s="411">
        <v>20</v>
      </c>
      <c r="B41" s="394" t="s">
        <v>807</v>
      </c>
      <c r="C41" s="372">
        <v>0</v>
      </c>
      <c r="D41" s="372">
        <v>0</v>
      </c>
      <c r="E41" s="372">
        <v>0</v>
      </c>
      <c r="F41" s="372">
        <v>0</v>
      </c>
      <c r="G41" s="372">
        <v>0</v>
      </c>
      <c r="H41" s="372">
        <v>0</v>
      </c>
    </row>
    <row r="42" spans="1:8" ht="33" customHeight="1">
      <c r="A42" s="411">
        <v>21</v>
      </c>
      <c r="B42" s="395" t="s">
        <v>808</v>
      </c>
      <c r="C42" s="372">
        <v>0</v>
      </c>
      <c r="D42" s="372">
        <v>0</v>
      </c>
      <c r="E42" s="372">
        <v>0</v>
      </c>
      <c r="F42" s="372">
        <v>0</v>
      </c>
      <c r="G42" s="372">
        <v>0</v>
      </c>
      <c r="H42" s="372">
        <v>0</v>
      </c>
    </row>
    <row r="43" spans="1:8">
      <c r="A43" s="411">
        <v>22</v>
      </c>
      <c r="B43" s="396" t="s">
        <v>809</v>
      </c>
      <c r="C43" s="372">
        <v>3615841.9905558331</v>
      </c>
      <c r="D43" s="372">
        <v>15298920.068499047</v>
      </c>
      <c r="E43" s="372">
        <v>18914762.059054881</v>
      </c>
      <c r="F43" s="372">
        <v>-1182653.4734438504</v>
      </c>
      <c r="G43" s="372">
        <v>15449504.439670455</v>
      </c>
      <c r="H43" s="372">
        <v>14266850.966226604</v>
      </c>
    </row>
    <row r="44" spans="1:8">
      <c r="A44" s="411">
        <v>23</v>
      </c>
      <c r="B44" s="396" t="s">
        <v>810</v>
      </c>
      <c r="C44" s="372">
        <v>3322459</v>
      </c>
      <c r="D44" s="372">
        <v>0</v>
      </c>
      <c r="E44" s="372">
        <v>3322459</v>
      </c>
      <c r="F44" s="372">
        <v>489605</v>
      </c>
      <c r="G44" s="372">
        <v>0</v>
      </c>
      <c r="H44" s="372">
        <v>489605</v>
      </c>
    </row>
    <row r="45" spans="1:8">
      <c r="A45" s="411">
        <v>24</v>
      </c>
      <c r="B45" s="396" t="s">
        <v>811</v>
      </c>
      <c r="C45" s="372">
        <v>293382.99055583309</v>
      </c>
      <c r="D45" s="372">
        <v>15298920.068499047</v>
      </c>
      <c r="E45" s="372">
        <v>15592303.059054881</v>
      </c>
      <c r="F45" s="372">
        <v>-1672258.4734438504</v>
      </c>
      <c r="G45" s="372">
        <v>15449504.439670455</v>
      </c>
      <c r="H45" s="372">
        <v>13777245.966226604</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H47"/>
  <sheetViews>
    <sheetView zoomScale="70" zoomScaleNormal="70" workbookViewId="0"/>
  </sheetViews>
  <sheetFormatPr defaultRowHeight="14.4"/>
  <cols>
    <col min="1" max="1" width="8.6640625" style="408"/>
    <col min="2" max="2" width="87.5546875" bestFit="1" customWidth="1"/>
    <col min="3" max="8" width="12.6640625" customWidth="1"/>
  </cols>
  <sheetData>
    <row r="1" spans="1:8">
      <c r="A1" s="13" t="s">
        <v>108</v>
      </c>
      <c r="B1" s="273" t="str">
        <f>Info!C2</f>
        <v>ს.ს ტერა ბანკი</v>
      </c>
      <c r="C1" s="12"/>
      <c r="D1" s="1"/>
      <c r="E1" s="1"/>
      <c r="F1" s="1"/>
      <c r="G1" s="1"/>
    </row>
    <row r="2" spans="1:8">
      <c r="A2" s="13" t="s">
        <v>109</v>
      </c>
      <c r="B2" s="297">
        <f>'1. key ratios'!B2</f>
        <v>45107</v>
      </c>
      <c r="C2" s="12"/>
      <c r="D2" s="1"/>
      <c r="E2" s="1"/>
      <c r="F2" s="1"/>
      <c r="G2" s="1"/>
    </row>
    <row r="3" spans="1:8">
      <c r="A3" s="13"/>
      <c r="B3" s="12"/>
      <c r="C3" s="12"/>
      <c r="D3" s="1"/>
      <c r="E3" s="1"/>
      <c r="F3" s="1"/>
      <c r="G3" s="1"/>
    </row>
    <row r="4" spans="1:8">
      <c r="A4" s="604" t="s">
        <v>25</v>
      </c>
      <c r="B4" s="616" t="s">
        <v>151</v>
      </c>
      <c r="C4" s="617" t="s">
        <v>114</v>
      </c>
      <c r="D4" s="617"/>
      <c r="E4" s="617"/>
      <c r="F4" s="617" t="s">
        <v>115</v>
      </c>
      <c r="G4" s="617"/>
      <c r="H4" s="618"/>
    </row>
    <row r="5" spans="1:8">
      <c r="A5" s="604"/>
      <c r="B5" s="616"/>
      <c r="C5" s="384" t="s">
        <v>26</v>
      </c>
      <c r="D5" s="384" t="s">
        <v>88</v>
      </c>
      <c r="E5" s="384" t="s">
        <v>66</v>
      </c>
      <c r="F5" s="384" t="s">
        <v>26</v>
      </c>
      <c r="G5" s="384" t="s">
        <v>88</v>
      </c>
      <c r="H5" s="397" t="s">
        <v>66</v>
      </c>
    </row>
    <row r="6" spans="1:8">
      <c r="A6" s="398">
        <v>1</v>
      </c>
      <c r="B6" s="399" t="s">
        <v>812</v>
      </c>
      <c r="C6" s="400">
        <v>0</v>
      </c>
      <c r="D6" s="400">
        <v>0</v>
      </c>
      <c r="E6" s="400">
        <v>0</v>
      </c>
      <c r="F6" s="400">
        <v>0</v>
      </c>
      <c r="G6" s="400">
        <v>0</v>
      </c>
      <c r="H6" s="400">
        <v>0</v>
      </c>
    </row>
    <row r="7" spans="1:8">
      <c r="A7" s="398">
        <v>2</v>
      </c>
      <c r="B7" s="401" t="s">
        <v>177</v>
      </c>
      <c r="C7" s="400">
        <v>0</v>
      </c>
      <c r="D7" s="400">
        <v>0</v>
      </c>
      <c r="E7" s="400">
        <v>0</v>
      </c>
      <c r="F7" s="400">
        <v>0</v>
      </c>
      <c r="G7" s="400">
        <v>0</v>
      </c>
      <c r="H7" s="400">
        <v>0</v>
      </c>
    </row>
    <row r="8" spans="1:8">
      <c r="A8" s="398">
        <v>3</v>
      </c>
      <c r="B8" s="401" t="s">
        <v>179</v>
      </c>
      <c r="C8" s="400">
        <v>247990045.98999995</v>
      </c>
      <c r="D8" s="400">
        <v>395147457.91999978</v>
      </c>
      <c r="E8" s="400">
        <v>643137503.90999973</v>
      </c>
      <c r="F8" s="400">
        <v>0</v>
      </c>
      <c r="G8" s="400">
        <v>0</v>
      </c>
      <c r="H8" s="400">
        <v>0</v>
      </c>
    </row>
    <row r="9" spans="1:8">
      <c r="A9" s="398">
        <v>3.1</v>
      </c>
      <c r="B9" s="402" t="s">
        <v>813</v>
      </c>
      <c r="C9" s="400">
        <v>198085771.25</v>
      </c>
      <c r="D9" s="400">
        <v>395147457.91999978</v>
      </c>
      <c r="E9" s="400">
        <v>593233229.16999984</v>
      </c>
      <c r="F9" s="400">
        <v>0</v>
      </c>
      <c r="G9" s="400">
        <v>0</v>
      </c>
      <c r="H9" s="400">
        <v>0</v>
      </c>
    </row>
    <row r="10" spans="1:8">
      <c r="A10" s="398">
        <v>3.2</v>
      </c>
      <c r="B10" s="402" t="s">
        <v>814</v>
      </c>
      <c r="C10" s="400">
        <v>49904274.73999995</v>
      </c>
      <c r="D10" s="400">
        <v>0</v>
      </c>
      <c r="E10" s="400">
        <v>49904274.73999995</v>
      </c>
      <c r="F10" s="400">
        <v>0</v>
      </c>
      <c r="G10" s="400">
        <v>0</v>
      </c>
      <c r="H10" s="400">
        <v>0</v>
      </c>
    </row>
    <row r="11" spans="1:8" ht="27.6">
      <c r="A11" s="398">
        <v>4</v>
      </c>
      <c r="B11" s="401" t="s">
        <v>178</v>
      </c>
      <c r="C11" s="400">
        <v>89851800</v>
      </c>
      <c r="D11" s="400">
        <v>0</v>
      </c>
      <c r="E11" s="400">
        <v>89851800</v>
      </c>
      <c r="F11" s="400">
        <v>0</v>
      </c>
      <c r="G11" s="400">
        <v>0</v>
      </c>
      <c r="H11" s="400">
        <v>0</v>
      </c>
    </row>
    <row r="12" spans="1:8">
      <c r="A12" s="398">
        <v>4.0999999999999996</v>
      </c>
      <c r="B12" s="402" t="s">
        <v>815</v>
      </c>
      <c r="C12" s="400">
        <v>89851800</v>
      </c>
      <c r="D12" s="400">
        <v>0</v>
      </c>
      <c r="E12" s="400">
        <v>89851800</v>
      </c>
      <c r="F12" s="400">
        <v>0</v>
      </c>
      <c r="G12" s="400">
        <v>0</v>
      </c>
      <c r="H12" s="400">
        <v>0</v>
      </c>
    </row>
    <row r="13" spans="1:8">
      <c r="A13" s="398">
        <v>4.2</v>
      </c>
      <c r="B13" s="402" t="s">
        <v>816</v>
      </c>
      <c r="C13" s="400">
        <v>0</v>
      </c>
      <c r="D13" s="400">
        <v>0</v>
      </c>
      <c r="E13" s="400">
        <v>0</v>
      </c>
      <c r="F13" s="400">
        <v>0</v>
      </c>
      <c r="G13" s="400">
        <v>0</v>
      </c>
      <c r="H13" s="400">
        <v>0</v>
      </c>
    </row>
    <row r="14" spans="1:8">
      <c r="A14" s="398">
        <v>5</v>
      </c>
      <c r="B14" s="403" t="s">
        <v>817</v>
      </c>
      <c r="C14" s="400">
        <v>1081631194.0900009</v>
      </c>
      <c r="D14" s="400">
        <v>3435977041.5899992</v>
      </c>
      <c r="E14" s="400">
        <v>4517608235.6800003</v>
      </c>
      <c r="F14" s="400">
        <v>0</v>
      </c>
      <c r="G14" s="400">
        <v>0</v>
      </c>
      <c r="H14" s="400">
        <v>0</v>
      </c>
    </row>
    <row r="15" spans="1:8">
      <c r="A15" s="398">
        <v>5.0999999999999996</v>
      </c>
      <c r="B15" s="404" t="s">
        <v>818</v>
      </c>
      <c r="C15" s="400">
        <v>16300236.269999998</v>
      </c>
      <c r="D15" s="400">
        <v>24304869.739999998</v>
      </c>
      <c r="E15" s="400">
        <v>40605106.009999998</v>
      </c>
      <c r="F15" s="400">
        <v>0</v>
      </c>
      <c r="G15" s="400">
        <v>0</v>
      </c>
      <c r="H15" s="400">
        <v>0</v>
      </c>
    </row>
    <row r="16" spans="1:8">
      <c r="A16" s="398">
        <v>5.2</v>
      </c>
      <c r="B16" s="404" t="s">
        <v>819</v>
      </c>
      <c r="C16" s="400">
        <v>56015879.339999996</v>
      </c>
      <c r="D16" s="400">
        <v>2630696.9199999995</v>
      </c>
      <c r="E16" s="400">
        <v>58646576.259999998</v>
      </c>
      <c r="F16" s="400">
        <v>0</v>
      </c>
      <c r="G16" s="400">
        <v>0</v>
      </c>
      <c r="H16" s="400">
        <v>0</v>
      </c>
    </row>
    <row r="17" spans="1:8">
      <c r="A17" s="398">
        <v>5.3</v>
      </c>
      <c r="B17" s="404" t="s">
        <v>820</v>
      </c>
      <c r="C17" s="400">
        <v>842796600.0000006</v>
      </c>
      <c r="D17" s="400">
        <v>3380558133.4099994</v>
      </c>
      <c r="E17" s="400">
        <v>4223354733.4099998</v>
      </c>
      <c r="F17" s="400">
        <v>0</v>
      </c>
      <c r="G17" s="400">
        <v>0</v>
      </c>
      <c r="H17" s="400">
        <v>0</v>
      </c>
    </row>
    <row r="18" spans="1:8">
      <c r="A18" s="398" t="s">
        <v>180</v>
      </c>
      <c r="B18" s="405" t="s">
        <v>821</v>
      </c>
      <c r="C18" s="400">
        <v>456220944.61000019</v>
      </c>
      <c r="D18" s="400">
        <v>388074647.05000013</v>
      </c>
      <c r="E18" s="400">
        <v>844295591.66000032</v>
      </c>
      <c r="F18" s="400">
        <v>0</v>
      </c>
      <c r="G18" s="400">
        <v>0</v>
      </c>
      <c r="H18" s="400">
        <v>0</v>
      </c>
    </row>
    <row r="19" spans="1:8">
      <c r="A19" s="398" t="s">
        <v>181</v>
      </c>
      <c r="B19" s="406" t="s">
        <v>822</v>
      </c>
      <c r="C19" s="400">
        <v>177420338.16000015</v>
      </c>
      <c r="D19" s="400">
        <v>380763984.52999985</v>
      </c>
      <c r="E19" s="400">
        <v>558184322.69000006</v>
      </c>
      <c r="F19" s="400">
        <v>0</v>
      </c>
      <c r="G19" s="400">
        <v>0</v>
      </c>
      <c r="H19" s="400">
        <v>0</v>
      </c>
    </row>
    <row r="20" spans="1:8">
      <c r="A20" s="398" t="s">
        <v>182</v>
      </c>
      <c r="B20" s="406" t="s">
        <v>823</v>
      </c>
      <c r="C20" s="400">
        <v>23518655.109999996</v>
      </c>
      <c r="D20" s="400">
        <v>71993733.899999976</v>
      </c>
      <c r="E20" s="400">
        <v>95512389.009999976</v>
      </c>
      <c r="F20" s="400">
        <v>0</v>
      </c>
      <c r="G20" s="400">
        <v>0</v>
      </c>
      <c r="H20" s="400">
        <v>0</v>
      </c>
    </row>
    <row r="21" spans="1:8">
      <c r="A21" s="398" t="s">
        <v>183</v>
      </c>
      <c r="B21" s="406" t="s">
        <v>824</v>
      </c>
      <c r="C21" s="400">
        <v>146564705.94000024</v>
      </c>
      <c r="D21" s="400">
        <v>2433045832.0099993</v>
      </c>
      <c r="E21" s="400">
        <v>2579610537.9499993</v>
      </c>
      <c r="F21" s="400">
        <v>0</v>
      </c>
      <c r="G21" s="400">
        <v>0</v>
      </c>
      <c r="H21" s="400">
        <v>0</v>
      </c>
    </row>
    <row r="22" spans="1:8">
      <c r="A22" s="398" t="s">
        <v>184</v>
      </c>
      <c r="B22" s="406" t="s">
        <v>541</v>
      </c>
      <c r="C22" s="400">
        <v>39071956.179999962</v>
      </c>
      <c r="D22" s="400">
        <v>106679935.92</v>
      </c>
      <c r="E22" s="400">
        <v>145751892.09999996</v>
      </c>
      <c r="F22" s="400">
        <v>0</v>
      </c>
      <c r="G22" s="400">
        <v>0</v>
      </c>
      <c r="H22" s="400">
        <v>0</v>
      </c>
    </row>
    <row r="23" spans="1:8">
      <c r="A23" s="398">
        <v>5.4</v>
      </c>
      <c r="B23" s="404" t="s">
        <v>825</v>
      </c>
      <c r="C23" s="400">
        <v>92011720.090000123</v>
      </c>
      <c r="D23" s="400">
        <v>17305058.809999995</v>
      </c>
      <c r="E23" s="400">
        <v>109316778.90000013</v>
      </c>
      <c r="F23" s="400">
        <v>0</v>
      </c>
      <c r="G23" s="400">
        <v>0</v>
      </c>
      <c r="H23" s="400">
        <v>0</v>
      </c>
    </row>
    <row r="24" spans="1:8">
      <c r="A24" s="398">
        <v>5.5</v>
      </c>
      <c r="B24" s="404" t="s">
        <v>826</v>
      </c>
      <c r="C24" s="400">
        <v>0</v>
      </c>
      <c r="D24" s="400">
        <v>0</v>
      </c>
      <c r="E24" s="400">
        <v>0</v>
      </c>
      <c r="F24" s="400">
        <v>0</v>
      </c>
      <c r="G24" s="400">
        <v>0</v>
      </c>
      <c r="H24" s="400">
        <v>0</v>
      </c>
    </row>
    <row r="25" spans="1:8">
      <c r="A25" s="398">
        <v>5.6</v>
      </c>
      <c r="B25" s="404" t="s">
        <v>827</v>
      </c>
      <c r="C25" s="400">
        <v>0</v>
      </c>
      <c r="D25" s="400">
        <v>0</v>
      </c>
      <c r="E25" s="400">
        <v>0</v>
      </c>
      <c r="F25" s="400">
        <v>0</v>
      </c>
      <c r="G25" s="400">
        <v>0</v>
      </c>
      <c r="H25" s="400">
        <v>0</v>
      </c>
    </row>
    <row r="26" spans="1:8">
      <c r="A26" s="398">
        <v>5.7</v>
      </c>
      <c r="B26" s="404" t="s">
        <v>541</v>
      </c>
      <c r="C26" s="400">
        <v>74506758.390000015</v>
      </c>
      <c r="D26" s="400">
        <v>11178282.710000006</v>
      </c>
      <c r="E26" s="400">
        <v>85685041.100000024</v>
      </c>
      <c r="F26" s="400">
        <v>0</v>
      </c>
      <c r="G26" s="400">
        <v>0</v>
      </c>
      <c r="H26" s="400">
        <v>0</v>
      </c>
    </row>
    <row r="27" spans="1:8">
      <c r="A27" s="398">
        <v>6</v>
      </c>
      <c r="B27" s="403" t="s">
        <v>828</v>
      </c>
      <c r="C27" s="400">
        <v>15719415.180000015</v>
      </c>
      <c r="D27" s="400">
        <v>24934579.059999999</v>
      </c>
      <c r="E27" s="400">
        <v>40653994.24000001</v>
      </c>
      <c r="F27" s="400">
        <v>0</v>
      </c>
      <c r="G27" s="400">
        <v>0</v>
      </c>
      <c r="H27" s="400">
        <v>0</v>
      </c>
    </row>
    <row r="28" spans="1:8">
      <c r="A28" s="398">
        <v>7</v>
      </c>
      <c r="B28" s="403" t="s">
        <v>829</v>
      </c>
      <c r="C28" s="400">
        <v>44522670.57</v>
      </c>
      <c r="D28" s="400">
        <v>768830.12</v>
      </c>
      <c r="E28" s="400">
        <v>45291500.689999998</v>
      </c>
      <c r="F28" s="400">
        <v>0</v>
      </c>
      <c r="G28" s="400">
        <v>0</v>
      </c>
      <c r="H28" s="400">
        <v>0</v>
      </c>
    </row>
    <row r="29" spans="1:8">
      <c r="A29" s="398">
        <v>8</v>
      </c>
      <c r="B29" s="403" t="s">
        <v>830</v>
      </c>
      <c r="C29" s="400">
        <v>0</v>
      </c>
      <c r="D29" s="400">
        <v>26346.560000000001</v>
      </c>
      <c r="E29" s="400">
        <v>26346.560000000001</v>
      </c>
      <c r="F29" s="400">
        <v>0</v>
      </c>
      <c r="G29" s="400">
        <v>0</v>
      </c>
      <c r="H29" s="400">
        <v>0</v>
      </c>
    </row>
    <row r="30" spans="1:8">
      <c r="A30" s="398">
        <v>9</v>
      </c>
      <c r="B30" s="401" t="s">
        <v>185</v>
      </c>
      <c r="C30" s="400">
        <v>46273239.5</v>
      </c>
      <c r="D30" s="400">
        <v>23805494.690000001</v>
      </c>
      <c r="E30" s="400">
        <v>70078734.189999998</v>
      </c>
      <c r="F30" s="400">
        <v>0</v>
      </c>
      <c r="G30" s="400">
        <v>0</v>
      </c>
      <c r="H30" s="400">
        <v>0</v>
      </c>
    </row>
    <row r="31" spans="1:8" ht="27.6">
      <c r="A31" s="398">
        <v>9.1</v>
      </c>
      <c r="B31" s="402" t="s">
        <v>831</v>
      </c>
      <c r="C31" s="400">
        <v>46273239.5</v>
      </c>
      <c r="D31" s="400">
        <v>23805494.690000001</v>
      </c>
      <c r="E31" s="400">
        <v>70078734.189999998</v>
      </c>
      <c r="F31" s="400">
        <v>0</v>
      </c>
      <c r="G31" s="400">
        <v>0</v>
      </c>
      <c r="H31" s="400">
        <v>0</v>
      </c>
    </row>
    <row r="32" spans="1:8" ht="27.6">
      <c r="A32" s="398">
        <v>9.1999999999999993</v>
      </c>
      <c r="B32" s="402" t="s">
        <v>832</v>
      </c>
      <c r="C32" s="400">
        <v>0</v>
      </c>
      <c r="D32" s="400">
        <v>0</v>
      </c>
      <c r="E32" s="400">
        <v>0</v>
      </c>
      <c r="F32" s="400">
        <v>0</v>
      </c>
      <c r="G32" s="400">
        <v>0</v>
      </c>
      <c r="H32" s="400">
        <v>0</v>
      </c>
    </row>
    <row r="33" spans="1:8" ht="27.6">
      <c r="A33" s="398">
        <v>9.3000000000000007</v>
      </c>
      <c r="B33" s="402" t="s">
        <v>833</v>
      </c>
      <c r="C33" s="400">
        <v>0</v>
      </c>
      <c r="D33" s="400">
        <v>0</v>
      </c>
      <c r="E33" s="400">
        <v>0</v>
      </c>
      <c r="F33" s="400">
        <v>0</v>
      </c>
      <c r="G33" s="400">
        <v>0</v>
      </c>
      <c r="H33" s="400">
        <v>0</v>
      </c>
    </row>
    <row r="34" spans="1:8">
      <c r="A34" s="398">
        <v>9.4</v>
      </c>
      <c r="B34" s="402" t="s">
        <v>834</v>
      </c>
      <c r="C34" s="400">
        <v>0</v>
      </c>
      <c r="D34" s="400">
        <v>0</v>
      </c>
      <c r="E34" s="400">
        <v>0</v>
      </c>
      <c r="F34" s="400">
        <v>0</v>
      </c>
      <c r="G34" s="400">
        <v>0</v>
      </c>
      <c r="H34" s="400">
        <v>0</v>
      </c>
    </row>
    <row r="35" spans="1:8">
      <c r="A35" s="398">
        <v>9.5</v>
      </c>
      <c r="B35" s="402" t="s">
        <v>835</v>
      </c>
      <c r="C35" s="400">
        <v>0</v>
      </c>
      <c r="D35" s="400">
        <v>0</v>
      </c>
      <c r="E35" s="400">
        <v>0</v>
      </c>
      <c r="F35" s="400">
        <v>0</v>
      </c>
      <c r="G35" s="400">
        <v>0</v>
      </c>
      <c r="H35" s="400">
        <v>0</v>
      </c>
    </row>
    <row r="36" spans="1:8" ht="27.6">
      <c r="A36" s="398">
        <v>9.6</v>
      </c>
      <c r="B36" s="402" t="s">
        <v>836</v>
      </c>
      <c r="C36" s="400">
        <v>0</v>
      </c>
      <c r="D36" s="400">
        <v>0</v>
      </c>
      <c r="E36" s="400">
        <v>0</v>
      </c>
      <c r="F36" s="400">
        <v>0</v>
      </c>
      <c r="G36" s="400">
        <v>0</v>
      </c>
      <c r="H36" s="400">
        <v>0</v>
      </c>
    </row>
    <row r="37" spans="1:8" ht="27.6">
      <c r="A37" s="398">
        <v>9.6999999999999993</v>
      </c>
      <c r="B37" s="402" t="s">
        <v>837</v>
      </c>
      <c r="C37" s="400">
        <v>0</v>
      </c>
      <c r="D37" s="400">
        <v>0</v>
      </c>
      <c r="E37" s="400">
        <v>0</v>
      </c>
      <c r="F37" s="400">
        <v>0</v>
      </c>
      <c r="G37" s="400">
        <v>0</v>
      </c>
      <c r="H37" s="400">
        <v>0</v>
      </c>
    </row>
    <row r="38" spans="1:8">
      <c r="A38" s="398">
        <v>10</v>
      </c>
      <c r="B38" s="403" t="s">
        <v>838</v>
      </c>
      <c r="C38" s="400">
        <v>904619.1399999999</v>
      </c>
      <c r="D38" s="400">
        <v>9954.9599999999991</v>
      </c>
      <c r="E38" s="400">
        <v>914574.09999999986</v>
      </c>
      <c r="F38" s="400">
        <v>0</v>
      </c>
      <c r="G38" s="400">
        <v>0</v>
      </c>
      <c r="H38" s="400">
        <v>0</v>
      </c>
    </row>
    <row r="39" spans="1:8">
      <c r="A39" s="398">
        <v>10.1</v>
      </c>
      <c r="B39" s="402" t="s">
        <v>839</v>
      </c>
      <c r="C39" s="400">
        <v>452309.56999999989</v>
      </c>
      <c r="D39" s="400">
        <v>4977.4799999999996</v>
      </c>
      <c r="E39" s="400">
        <v>457287.04999999987</v>
      </c>
      <c r="F39" s="400">
        <v>0</v>
      </c>
      <c r="G39" s="400">
        <v>0</v>
      </c>
      <c r="H39" s="400">
        <v>0</v>
      </c>
    </row>
    <row r="40" spans="1:8" ht="27.6">
      <c r="A40" s="398">
        <v>10.199999999999999</v>
      </c>
      <c r="B40" s="402" t="s">
        <v>840</v>
      </c>
      <c r="C40" s="400">
        <v>0</v>
      </c>
      <c r="D40" s="400">
        <v>0</v>
      </c>
      <c r="E40" s="400">
        <v>0</v>
      </c>
      <c r="F40" s="400">
        <v>0</v>
      </c>
      <c r="G40" s="400">
        <v>0</v>
      </c>
      <c r="H40" s="400">
        <v>0</v>
      </c>
    </row>
    <row r="41" spans="1:8" ht="27.6">
      <c r="A41" s="398">
        <v>10.3</v>
      </c>
      <c r="B41" s="402" t="s">
        <v>841</v>
      </c>
      <c r="C41" s="400">
        <v>452309.57</v>
      </c>
      <c r="D41" s="400">
        <v>4977.4799999999996</v>
      </c>
      <c r="E41" s="400">
        <v>457287.05</v>
      </c>
      <c r="F41" s="400">
        <v>0</v>
      </c>
      <c r="G41" s="400">
        <v>0</v>
      </c>
      <c r="H41" s="400">
        <v>0</v>
      </c>
    </row>
    <row r="42" spans="1:8" ht="27.6">
      <c r="A42" s="398">
        <v>10.4</v>
      </c>
      <c r="B42" s="402" t="s">
        <v>842</v>
      </c>
      <c r="C42" s="400">
        <v>0</v>
      </c>
      <c r="D42" s="400">
        <v>0</v>
      </c>
      <c r="E42" s="400">
        <v>0</v>
      </c>
      <c r="F42" s="400">
        <v>0</v>
      </c>
      <c r="G42" s="400">
        <v>0</v>
      </c>
      <c r="H42" s="400">
        <v>0</v>
      </c>
    </row>
    <row r="43" spans="1:8">
      <c r="A43" s="398">
        <v>11</v>
      </c>
      <c r="B43" s="407" t="s">
        <v>186</v>
      </c>
      <c r="C43" s="400">
        <v>0</v>
      </c>
      <c r="D43" s="400">
        <v>0</v>
      </c>
      <c r="E43" s="400">
        <v>0</v>
      </c>
      <c r="F43" s="400">
        <v>0</v>
      </c>
      <c r="G43" s="400">
        <v>0</v>
      </c>
      <c r="H43" s="400">
        <v>0</v>
      </c>
    </row>
    <row r="44" spans="1:8">
      <c r="C44" s="409"/>
      <c r="D44" s="409"/>
      <c r="E44" s="409"/>
      <c r="F44" s="409"/>
      <c r="G44" s="409"/>
      <c r="H44" s="409"/>
    </row>
    <row r="45" spans="1:8">
      <c r="C45" s="409"/>
      <c r="D45" s="409"/>
      <c r="E45" s="409"/>
      <c r="F45" s="409"/>
      <c r="G45" s="409"/>
      <c r="H45" s="409"/>
    </row>
    <row r="46" spans="1:8">
      <c r="C46" s="409"/>
      <c r="D46" s="409"/>
      <c r="E46" s="409"/>
      <c r="F46" s="409"/>
      <c r="G46" s="409"/>
      <c r="H46" s="409"/>
    </row>
    <row r="47" spans="1:8">
      <c r="C47" s="409"/>
      <c r="D47" s="409"/>
      <c r="E47" s="409"/>
      <c r="F47" s="409"/>
      <c r="G47" s="409"/>
      <c r="H47" s="409"/>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2" tint="-9.9978637043366805E-2"/>
  </sheetPr>
  <dimension ref="A1:G18"/>
  <sheetViews>
    <sheetView zoomScaleNormal="100" workbookViewId="0">
      <pane xSplit="1" ySplit="4" topLeftCell="B5" activePane="bottomRight" state="frozen"/>
      <selection activeCell="B23" sqref="B23:C23"/>
      <selection pane="topRight" activeCell="B23" sqref="B23:C23"/>
      <selection pane="bottomLeft" activeCell="B23" sqref="B23:C23"/>
      <selection pane="bottomRight" activeCell="B5" sqref="B5"/>
    </sheetView>
  </sheetViews>
  <sheetFormatPr defaultColWidth="9.109375" defaultRowHeight="13.8"/>
  <cols>
    <col min="1" max="1" width="9.5546875" style="1" bestFit="1" customWidth="1"/>
    <col min="2" max="2" width="93.5546875" style="1" customWidth="1"/>
    <col min="3" max="4" width="12.33203125" style="1" bestFit="1" customWidth="1"/>
    <col min="5" max="7" width="12.33203125" style="8" bestFit="1" customWidth="1"/>
    <col min="8" max="11" width="9.6640625" style="8" customWidth="1"/>
    <col min="12" max="16384" width="9.109375" style="8"/>
  </cols>
  <sheetData>
    <row r="1" spans="1:7">
      <c r="A1" s="13" t="s">
        <v>108</v>
      </c>
      <c r="B1" s="12" t="str">
        <f>Info!C2</f>
        <v>ს.ს ტერა ბანკი</v>
      </c>
      <c r="C1" s="12"/>
    </row>
    <row r="2" spans="1:7">
      <c r="A2" s="13" t="s">
        <v>109</v>
      </c>
      <c r="B2" s="297">
        <f>'1. key ratios'!B2</f>
        <v>45107</v>
      </c>
      <c r="C2" s="12"/>
    </row>
    <row r="3" spans="1:7">
      <c r="A3" s="13"/>
      <c r="B3" s="12"/>
      <c r="C3" s="12"/>
    </row>
    <row r="4" spans="1:7" ht="15" customHeight="1" thickBot="1">
      <c r="A4" s="141" t="s">
        <v>253</v>
      </c>
      <c r="B4" s="142" t="s">
        <v>107</v>
      </c>
      <c r="C4" s="143" t="s">
        <v>87</v>
      </c>
    </row>
    <row r="5" spans="1:7" ht="15" customHeight="1">
      <c r="A5" s="139" t="s">
        <v>25</v>
      </c>
      <c r="B5" s="140"/>
      <c r="C5" s="286" t="str">
        <f>INT((MONTH($B$2))/3)&amp;"Q"&amp;"-"&amp;YEAR($B$2)</f>
        <v>2Q-2023</v>
      </c>
      <c r="D5" s="286" t="str">
        <f>IF(INT(MONTH($B$2))=3, "4"&amp;"Q"&amp;"-"&amp;YEAR($B$2)-1, IF(INT(MONTH($B$2))=6, "1"&amp;"Q"&amp;"-"&amp;YEAR($B$2), IF(INT(MONTH($B$2))=9, "2"&amp;"Q"&amp;"-"&amp;YEAR($B$2),IF(INT(MONTH($B$2))=12, "3"&amp;"Q"&amp;"-"&amp;YEAR($B$2), 0))))</f>
        <v>1Q-2023</v>
      </c>
      <c r="E5" s="286" t="str">
        <f>IF(INT(MONTH($B$2))=3, "3"&amp;"Q"&amp;"-"&amp;YEAR($B$2)-1, IF(INT(MONTH($B$2))=6, "4"&amp;"Q"&amp;"-"&amp;YEAR($B$2)-1, IF(INT(MONTH($B$2))=9, "1"&amp;"Q"&amp;"-"&amp;YEAR($B$2),IF(INT(MONTH($B$2))=12, "2"&amp;"Q"&amp;"-"&amp;YEAR($B$2), 0))))</f>
        <v>4Q-2022</v>
      </c>
      <c r="F5" s="286" t="str">
        <f>IF(INT(MONTH($B$2))=3, "2"&amp;"Q"&amp;"-"&amp;YEAR($B$2)-1, IF(INT(MONTH($B$2))=6, "3"&amp;"Q"&amp;"-"&amp;YEAR($B$2)-1, IF(INT(MONTH($B$2))=9, "4"&amp;"Q"&amp;"-"&amp;YEAR($B$2)-1,IF(INT(MONTH($B$2))=12, "1"&amp;"Q"&amp;"-"&amp;YEAR($B$2), 0))))</f>
        <v>3Q-2022</v>
      </c>
      <c r="G5" s="286" t="str">
        <f>IF(INT(MONTH($B$2))=3, "1"&amp;"Q"&amp;"-"&amp;YEAR($B$2)-1, IF(INT(MONTH($B$2))=6, "2"&amp;"Q"&amp;"-"&amp;YEAR($B$2)-1, IF(INT(MONTH($B$2))=9, "3"&amp;"Q"&amp;"-"&amp;YEAR($B$2)-1,IF(INT(MONTH($B$2))=12, "4"&amp;"Q"&amp;"-"&amp;YEAR($B$2)-1, 0))))</f>
        <v>2Q-2022</v>
      </c>
    </row>
    <row r="6" spans="1:7" ht="15" customHeight="1">
      <c r="A6" s="230">
        <v>1</v>
      </c>
      <c r="B6" s="279" t="s">
        <v>112</v>
      </c>
      <c r="C6" s="231">
        <v>1169671217.5746617</v>
      </c>
      <c r="D6" s="231">
        <v>1079673318.7844346</v>
      </c>
      <c r="E6" s="231">
        <v>1088785424.95997</v>
      </c>
      <c r="F6" s="231">
        <v>1089623522.3908031</v>
      </c>
      <c r="G6" s="231">
        <v>1066843214.4462864</v>
      </c>
    </row>
    <row r="7" spans="1:7" ht="15" customHeight="1">
      <c r="A7" s="230">
        <v>1.1000000000000001</v>
      </c>
      <c r="B7" s="232" t="s">
        <v>436</v>
      </c>
      <c r="C7" s="233">
        <v>1132279396.6832955</v>
      </c>
      <c r="D7" s="233">
        <v>1043855207.8218008</v>
      </c>
      <c r="E7" s="233">
        <v>1054709228.170453</v>
      </c>
      <c r="F7" s="233">
        <v>1054099333.2438089</v>
      </c>
      <c r="G7" s="233">
        <v>1023874094.8708712</v>
      </c>
    </row>
    <row r="8" spans="1:7" ht="27.6">
      <c r="A8" s="230" t="s">
        <v>157</v>
      </c>
      <c r="B8" s="234" t="s">
        <v>250</v>
      </c>
      <c r="C8" s="233">
        <v>0</v>
      </c>
      <c r="D8" s="233">
        <v>0</v>
      </c>
      <c r="E8" s="233">
        <v>0</v>
      </c>
      <c r="F8" s="233">
        <v>0</v>
      </c>
      <c r="G8" s="233">
        <v>0</v>
      </c>
    </row>
    <row r="9" spans="1:7" ht="15" customHeight="1">
      <c r="A9" s="230">
        <v>1.2</v>
      </c>
      <c r="B9" s="232" t="s">
        <v>21</v>
      </c>
      <c r="C9" s="233">
        <v>35781445.891366333</v>
      </c>
      <c r="D9" s="233">
        <v>34626404.962633669</v>
      </c>
      <c r="E9" s="233">
        <v>33355096.789516978</v>
      </c>
      <c r="F9" s="233">
        <v>34012679.146994129</v>
      </c>
      <c r="G9" s="233">
        <v>41206352.027415253</v>
      </c>
    </row>
    <row r="10" spans="1:7" ht="15" customHeight="1">
      <c r="A10" s="230">
        <v>1.3</v>
      </c>
      <c r="B10" s="280" t="s">
        <v>74</v>
      </c>
      <c r="C10" s="233">
        <v>1610375</v>
      </c>
      <c r="D10" s="233">
        <v>1191706</v>
      </c>
      <c r="E10" s="233">
        <v>721100</v>
      </c>
      <c r="F10" s="233">
        <v>1511510</v>
      </c>
      <c r="G10" s="233">
        <v>1762767.5480000002</v>
      </c>
    </row>
    <row r="11" spans="1:7" ht="15" customHeight="1">
      <c r="A11" s="230">
        <v>2</v>
      </c>
      <c r="B11" s="279" t="s">
        <v>113</v>
      </c>
      <c r="C11" s="233">
        <v>18035919.229307715</v>
      </c>
      <c r="D11" s="233">
        <v>12779818.019659478</v>
      </c>
      <c r="E11" s="233">
        <v>13865172.968699019</v>
      </c>
      <c r="F11" s="233">
        <v>10231538.287891574</v>
      </c>
      <c r="G11" s="233">
        <v>20014655.184884515</v>
      </c>
    </row>
    <row r="12" spans="1:7" ht="15" customHeight="1">
      <c r="A12" s="230">
        <v>3</v>
      </c>
      <c r="B12" s="279" t="s">
        <v>111</v>
      </c>
      <c r="C12" s="233">
        <v>110315745</v>
      </c>
      <c r="D12" s="233">
        <v>110315745</v>
      </c>
      <c r="E12" s="233">
        <v>110315745</v>
      </c>
      <c r="F12" s="233">
        <v>103391084.37499999</v>
      </c>
      <c r="G12" s="233">
        <v>103391084.37499999</v>
      </c>
    </row>
    <row r="13" spans="1:7" ht="15" customHeight="1" thickBot="1">
      <c r="A13" s="75">
        <v>4</v>
      </c>
      <c r="B13" s="281" t="s">
        <v>158</v>
      </c>
      <c r="C13" s="161">
        <v>1298022881.8039694</v>
      </c>
      <c r="D13" s="161">
        <v>1202768881.8040941</v>
      </c>
      <c r="E13" s="161">
        <v>1212966342.928669</v>
      </c>
      <c r="F13" s="161">
        <v>1203246145.0536947</v>
      </c>
      <c r="G13" s="161">
        <v>1190248954.006171</v>
      </c>
    </row>
    <row r="14" spans="1:7">
      <c r="B14" s="17"/>
    </row>
    <row r="15" spans="1:7" ht="27.6">
      <c r="B15" s="17" t="s">
        <v>437</v>
      </c>
    </row>
    <row r="16" spans="1:7">
      <c r="B16" s="17"/>
    </row>
    <row r="17" spans="2:2">
      <c r="B17" s="17"/>
    </row>
    <row r="18" spans="2:2">
      <c r="B1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tint="-9.9978637043366805E-2"/>
  </sheetPr>
  <dimension ref="A1:H30"/>
  <sheetViews>
    <sheetView showGridLines="0" zoomScaleNormal="100" workbookViewId="0">
      <pane xSplit="1" ySplit="4" topLeftCell="B5" activePane="bottomRight" state="frozen"/>
      <selection activeCell="B23" sqref="B23:C23"/>
      <selection pane="topRight" activeCell="B23" sqref="B23:C23"/>
      <selection pane="bottomLeft" activeCell="B23" sqref="B23:C23"/>
      <selection pane="bottomRight" activeCell="B5" sqref="B5"/>
    </sheetView>
  </sheetViews>
  <sheetFormatPr defaultRowHeight="14.4"/>
  <cols>
    <col min="1" max="1" width="9.5546875" style="1" bestFit="1" customWidth="1"/>
    <col min="2" max="2" width="58.88671875" style="1" customWidth="1"/>
    <col min="3" max="3" width="34.33203125" style="1" customWidth="1"/>
  </cols>
  <sheetData>
    <row r="1" spans="1:8">
      <c r="A1" s="1" t="s">
        <v>108</v>
      </c>
      <c r="B1" s="1" t="str">
        <f>Info!C2</f>
        <v>ს.ს ტერა ბანკი</v>
      </c>
    </row>
    <row r="2" spans="1:8">
      <c r="A2" s="1" t="s">
        <v>109</v>
      </c>
      <c r="B2" s="297">
        <f>'1. key ratios'!B2</f>
        <v>45107</v>
      </c>
    </row>
    <row r="4" spans="1:8" ht="25.5" customHeight="1" thickBot="1">
      <c r="A4" s="155" t="s">
        <v>254</v>
      </c>
      <c r="B4" s="24" t="s">
        <v>91</v>
      </c>
      <c r="C4" s="9"/>
    </row>
    <row r="5" spans="1:8">
      <c r="A5" s="7"/>
      <c r="B5" s="275" t="s">
        <v>92</v>
      </c>
      <c r="C5" s="284" t="s">
        <v>450</v>
      </c>
    </row>
    <row r="6" spans="1:8" ht="15">
      <c r="A6" s="10">
        <v>1</v>
      </c>
      <c r="B6" s="25" t="s">
        <v>972</v>
      </c>
      <c r="C6" s="282" t="s">
        <v>987</v>
      </c>
    </row>
    <row r="7" spans="1:8" ht="15">
      <c r="A7" s="10">
        <v>2</v>
      </c>
      <c r="B7" s="25" t="s">
        <v>973</v>
      </c>
      <c r="C7" s="282" t="s">
        <v>988</v>
      </c>
    </row>
    <row r="8" spans="1:8" ht="15">
      <c r="A8" s="10">
        <v>3</v>
      </c>
      <c r="B8" s="25" t="s">
        <v>974</v>
      </c>
      <c r="C8" s="282" t="s">
        <v>988</v>
      </c>
    </row>
    <row r="9" spans="1:8" ht="15">
      <c r="A9" s="10">
        <v>4</v>
      </c>
      <c r="B9" s="25" t="s">
        <v>975</v>
      </c>
      <c r="C9" s="282" t="s">
        <v>989</v>
      </c>
    </row>
    <row r="10" spans="1:8" ht="15">
      <c r="A10" s="10">
        <v>5</v>
      </c>
      <c r="B10" s="25" t="s">
        <v>976</v>
      </c>
      <c r="C10" s="282" t="s">
        <v>989</v>
      </c>
    </row>
    <row r="11" spans="1:8" ht="15">
      <c r="A11" s="10">
        <v>6</v>
      </c>
      <c r="B11" s="25" t="s">
        <v>977</v>
      </c>
      <c r="C11" s="282" t="s">
        <v>989</v>
      </c>
    </row>
    <row r="12" spans="1:8" ht="15">
      <c r="A12" s="10"/>
      <c r="B12" s="25"/>
      <c r="C12" s="282"/>
      <c r="H12" s="2"/>
    </row>
    <row r="13" spans="1:8" ht="55.2">
      <c r="A13" s="10"/>
      <c r="B13" s="276" t="s">
        <v>93</v>
      </c>
      <c r="C13" s="285" t="s">
        <v>451</v>
      </c>
    </row>
    <row r="14" spans="1:8">
      <c r="A14" s="10">
        <v>1</v>
      </c>
      <c r="B14" s="21" t="s">
        <v>978</v>
      </c>
      <c r="C14" s="283" t="s">
        <v>967</v>
      </c>
    </row>
    <row r="15" spans="1:8">
      <c r="A15" s="10">
        <v>2</v>
      </c>
      <c r="B15" s="21" t="s">
        <v>979</v>
      </c>
      <c r="C15" s="283" t="s">
        <v>968</v>
      </c>
    </row>
    <row r="16" spans="1:8">
      <c r="A16" s="10">
        <v>3</v>
      </c>
      <c r="B16" s="21" t="s">
        <v>980</v>
      </c>
      <c r="C16" s="283" t="s">
        <v>969</v>
      </c>
    </row>
    <row r="17" spans="1:3">
      <c r="A17" s="10">
        <v>4</v>
      </c>
      <c r="B17" s="21" t="s">
        <v>981</v>
      </c>
      <c r="C17" s="283" t="s">
        <v>970</v>
      </c>
    </row>
    <row r="18" spans="1:3">
      <c r="A18" s="10">
        <v>5</v>
      </c>
      <c r="B18" s="21" t="s">
        <v>982</v>
      </c>
      <c r="C18" s="283" t="s">
        <v>971</v>
      </c>
    </row>
    <row r="19" spans="1:3" ht="15.75" customHeight="1">
      <c r="A19" s="10"/>
      <c r="B19" s="21"/>
      <c r="C19" s="22"/>
    </row>
    <row r="20" spans="1:3" ht="30" customHeight="1">
      <c r="A20" s="10"/>
      <c r="B20" s="619" t="s">
        <v>94</v>
      </c>
      <c r="C20" s="620"/>
    </row>
    <row r="21" spans="1:3" ht="15">
      <c r="A21" s="10">
        <v>1</v>
      </c>
      <c r="B21" s="25" t="s">
        <v>983</v>
      </c>
      <c r="C21" s="569">
        <v>0.65</v>
      </c>
    </row>
    <row r="22" spans="1:3" ht="15">
      <c r="A22" s="568">
        <v>2</v>
      </c>
      <c r="B22" s="25" t="s">
        <v>984</v>
      </c>
      <c r="C22" s="569">
        <v>0.15</v>
      </c>
    </row>
    <row r="23" spans="1:3" ht="15">
      <c r="A23" s="568">
        <v>3</v>
      </c>
      <c r="B23" s="25" t="s">
        <v>985</v>
      </c>
      <c r="C23" s="569">
        <v>0.15</v>
      </c>
    </row>
    <row r="24" spans="1:3" ht="15">
      <c r="A24" s="568">
        <v>4</v>
      </c>
      <c r="B24" s="25" t="s">
        <v>986</v>
      </c>
      <c r="C24" s="569">
        <v>0.05</v>
      </c>
    </row>
    <row r="25" spans="1:3" ht="15.75" customHeight="1">
      <c r="A25" s="10"/>
      <c r="B25" s="25"/>
      <c r="C25" s="26"/>
    </row>
    <row r="26" spans="1:3" ht="29.25" customHeight="1">
      <c r="A26" s="10"/>
      <c r="B26" s="619" t="s">
        <v>174</v>
      </c>
      <c r="C26" s="620"/>
    </row>
    <row r="27" spans="1:3" ht="15">
      <c r="A27" s="10">
        <v>1</v>
      </c>
      <c r="B27" s="25" t="s">
        <v>983</v>
      </c>
      <c r="C27" s="571">
        <v>0.65</v>
      </c>
    </row>
    <row r="28" spans="1:3" ht="15">
      <c r="A28" s="570">
        <v>2</v>
      </c>
      <c r="B28" s="25" t="s">
        <v>984</v>
      </c>
      <c r="C28" s="571">
        <v>0.15</v>
      </c>
    </row>
    <row r="29" spans="1:3" ht="15">
      <c r="A29" s="570">
        <v>3</v>
      </c>
      <c r="B29" s="25" t="s">
        <v>985</v>
      </c>
      <c r="C29" s="571">
        <v>0.15</v>
      </c>
    </row>
    <row r="30" spans="1:3" ht="15.6" thickBot="1">
      <c r="A30" s="11">
        <v>4</v>
      </c>
      <c r="B30" s="25" t="s">
        <v>986</v>
      </c>
      <c r="C30" s="571">
        <v>0.05</v>
      </c>
    </row>
  </sheetData>
  <mergeCells count="2">
    <mergeCell ref="B26:C26"/>
    <mergeCell ref="B20:C20"/>
  </mergeCells>
  <dataValidations count="1">
    <dataValidation type="list" allowBlank="1" showInputMessage="1" showErrorMessage="1" sqref="C6:C12"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G53"/>
  <sheetViews>
    <sheetView zoomScale="80" zoomScaleNormal="80" workbookViewId="0">
      <pane xSplit="1" ySplit="5" topLeftCell="B6" activePane="bottomRight" state="frozen"/>
      <selection activeCell="B23" sqref="B23:C23"/>
      <selection pane="topRight" activeCell="B23" sqref="B23:C23"/>
      <selection pane="bottomLeft" activeCell="B23" sqref="B23:C23"/>
      <selection pane="bottomRight" activeCell="B6" sqref="B6:B7"/>
    </sheetView>
  </sheetViews>
  <sheetFormatPr defaultRowHeight="14.4"/>
  <cols>
    <col min="1" max="1" width="9.5546875" style="1" bestFit="1" customWidth="1"/>
    <col min="2" max="2" width="47.5546875" style="1" customWidth="1"/>
    <col min="3" max="3" width="28" style="1" customWidth="1"/>
    <col min="4" max="4" width="25.5546875" style="1" customWidth="1"/>
    <col min="5" max="5" width="18.88671875" style="1" customWidth="1"/>
    <col min="6" max="6" width="12" bestFit="1" customWidth="1"/>
    <col min="7" max="7" width="12.5546875" bestFit="1" customWidth="1"/>
  </cols>
  <sheetData>
    <row r="1" spans="1:5">
      <c r="A1" s="13" t="s">
        <v>108</v>
      </c>
      <c r="B1" s="12" t="str">
        <f>Info!C2</f>
        <v>ს.ს ტერა ბანკი</v>
      </c>
    </row>
    <row r="2" spans="1:5" s="13" customFormat="1" ht="15.75" customHeight="1">
      <c r="A2" s="13" t="s">
        <v>109</v>
      </c>
      <c r="B2" s="297">
        <f>'1. key ratios'!B2</f>
        <v>45107</v>
      </c>
    </row>
    <row r="3" spans="1:5" s="13" customFormat="1" ht="15.75" customHeight="1"/>
    <row r="4" spans="1:5" s="13" customFormat="1" ht="15.75" customHeight="1" thickBot="1">
      <c r="A4" s="156" t="s">
        <v>255</v>
      </c>
      <c r="B4" s="157" t="s">
        <v>168</v>
      </c>
      <c r="C4" s="121"/>
      <c r="D4" s="121"/>
      <c r="E4" s="122" t="s">
        <v>87</v>
      </c>
    </row>
    <row r="5" spans="1:5" s="71" customFormat="1" ht="17.399999999999999" customHeight="1">
      <c r="A5" s="208"/>
      <c r="B5" s="209"/>
      <c r="C5" s="120" t="s">
        <v>0</v>
      </c>
      <c r="D5" s="120" t="s">
        <v>1</v>
      </c>
      <c r="E5" s="210" t="s">
        <v>2</v>
      </c>
    </row>
    <row r="6" spans="1:5" ht="14.4" customHeight="1">
      <c r="A6" s="211"/>
      <c r="B6" s="621" t="s">
        <v>144</v>
      </c>
      <c r="C6" s="621" t="s">
        <v>856</v>
      </c>
      <c r="D6" s="622" t="s">
        <v>143</v>
      </c>
      <c r="E6" s="623"/>
    </row>
    <row r="7" spans="1:5" ht="99.6" customHeight="1">
      <c r="A7" s="211"/>
      <c r="B7" s="621"/>
      <c r="C7" s="621"/>
      <c r="D7" s="206" t="s">
        <v>142</v>
      </c>
      <c r="E7" s="207" t="s">
        <v>353</v>
      </c>
    </row>
    <row r="8" spans="1:5" ht="22.5" customHeight="1">
      <c r="A8" s="411">
        <v>1</v>
      </c>
      <c r="B8" s="358" t="s">
        <v>843</v>
      </c>
      <c r="C8" s="412">
        <v>190442171.88999999</v>
      </c>
      <c r="D8" s="412">
        <v>0</v>
      </c>
      <c r="E8" s="412">
        <v>190442171.88999999</v>
      </c>
    </row>
    <row r="9" spans="1:5">
      <c r="A9" s="411">
        <v>1.1000000000000001</v>
      </c>
      <c r="B9" s="359" t="s">
        <v>96</v>
      </c>
      <c r="C9" s="412">
        <v>42251396.510000005</v>
      </c>
      <c r="D9" s="412">
        <v>0</v>
      </c>
      <c r="E9" s="412">
        <v>42251396.510000005</v>
      </c>
    </row>
    <row r="10" spans="1:5">
      <c r="A10" s="411">
        <v>1.2</v>
      </c>
      <c r="B10" s="359" t="s">
        <v>97</v>
      </c>
      <c r="C10" s="412">
        <v>129661268.95</v>
      </c>
      <c r="D10" s="412">
        <v>0</v>
      </c>
      <c r="E10" s="412">
        <v>129661268.95</v>
      </c>
    </row>
    <row r="11" spans="1:5">
      <c r="A11" s="411">
        <v>1.3</v>
      </c>
      <c r="B11" s="359" t="s">
        <v>98</v>
      </c>
      <c r="C11" s="412">
        <v>18529506.43</v>
      </c>
      <c r="D11" s="412">
        <v>0</v>
      </c>
      <c r="E11" s="412">
        <v>18529506.43</v>
      </c>
    </row>
    <row r="12" spans="1:5">
      <c r="A12" s="411">
        <v>2</v>
      </c>
      <c r="B12" s="360" t="s">
        <v>730</v>
      </c>
      <c r="C12" s="412">
        <v>0</v>
      </c>
      <c r="D12" s="412">
        <v>0</v>
      </c>
      <c r="E12" s="412">
        <v>0</v>
      </c>
    </row>
    <row r="13" spans="1:5">
      <c r="A13" s="411">
        <v>2.1</v>
      </c>
      <c r="B13" s="361" t="s">
        <v>731</v>
      </c>
      <c r="C13" s="412">
        <v>0</v>
      </c>
      <c r="D13" s="412">
        <v>0</v>
      </c>
      <c r="E13" s="412">
        <v>0</v>
      </c>
    </row>
    <row r="14" spans="1:5" ht="33.9" customHeight="1">
      <c r="A14" s="411">
        <v>3</v>
      </c>
      <c r="B14" s="362" t="s">
        <v>732</v>
      </c>
      <c r="C14" s="412">
        <v>0</v>
      </c>
      <c r="D14" s="412">
        <v>0</v>
      </c>
      <c r="E14" s="412">
        <v>0</v>
      </c>
    </row>
    <row r="15" spans="1:5" ht="32.4" customHeight="1">
      <c r="A15" s="411">
        <v>4</v>
      </c>
      <c r="B15" s="363" t="s">
        <v>733</v>
      </c>
      <c r="C15" s="412">
        <v>0</v>
      </c>
      <c r="D15" s="412">
        <v>0</v>
      </c>
      <c r="E15" s="412">
        <v>0</v>
      </c>
    </row>
    <row r="16" spans="1:5" ht="23.1" customHeight="1">
      <c r="A16" s="411">
        <v>5</v>
      </c>
      <c r="B16" s="363" t="s">
        <v>734</v>
      </c>
      <c r="C16" s="412">
        <v>0</v>
      </c>
      <c r="D16" s="412">
        <v>0</v>
      </c>
      <c r="E16" s="412">
        <v>0</v>
      </c>
    </row>
    <row r="17" spans="1:5">
      <c r="A17" s="411">
        <v>5.0999999999999996</v>
      </c>
      <c r="B17" s="364" t="s">
        <v>735</v>
      </c>
      <c r="C17" s="412">
        <v>0</v>
      </c>
      <c r="D17" s="412">
        <v>0</v>
      </c>
      <c r="E17" s="412">
        <v>0</v>
      </c>
    </row>
    <row r="18" spans="1:5">
      <c r="A18" s="411">
        <v>5.2</v>
      </c>
      <c r="B18" s="364" t="s">
        <v>569</v>
      </c>
      <c r="C18" s="412">
        <v>0</v>
      </c>
      <c r="D18" s="412">
        <v>0</v>
      </c>
      <c r="E18" s="412">
        <v>0</v>
      </c>
    </row>
    <row r="19" spans="1:5">
      <c r="A19" s="411">
        <v>5.3</v>
      </c>
      <c r="B19" s="364" t="s">
        <v>736</v>
      </c>
      <c r="C19" s="412">
        <v>0</v>
      </c>
      <c r="D19" s="412">
        <v>0</v>
      </c>
      <c r="E19" s="412">
        <v>0</v>
      </c>
    </row>
    <row r="20" spans="1:5" ht="20.399999999999999">
      <c r="A20" s="411">
        <v>6</v>
      </c>
      <c r="B20" s="362" t="s">
        <v>737</v>
      </c>
      <c r="C20" s="412">
        <v>1360505340.7393568</v>
      </c>
      <c r="D20" s="412">
        <v>0</v>
      </c>
      <c r="E20" s="412">
        <v>1360505340.7393568</v>
      </c>
    </row>
    <row r="21" spans="1:5">
      <c r="A21" s="411">
        <v>6.1</v>
      </c>
      <c r="B21" s="364" t="s">
        <v>569</v>
      </c>
      <c r="C21" s="412">
        <v>190860932.72281525</v>
      </c>
      <c r="D21" s="412">
        <v>0</v>
      </c>
      <c r="E21" s="412">
        <v>190860932.72281525</v>
      </c>
    </row>
    <row r="22" spans="1:5">
      <c r="A22" s="411">
        <v>6.2</v>
      </c>
      <c r="B22" s="364" t="s">
        <v>736</v>
      </c>
      <c r="C22" s="412">
        <v>1169644408.0165415</v>
      </c>
      <c r="D22" s="412">
        <v>0</v>
      </c>
      <c r="E22" s="412">
        <v>1169644408.0165415</v>
      </c>
    </row>
    <row r="23" spans="1:5" ht="20.399999999999999">
      <c r="A23" s="411">
        <v>7</v>
      </c>
      <c r="B23" s="365" t="s">
        <v>738</v>
      </c>
      <c r="C23" s="412">
        <v>2538</v>
      </c>
      <c r="D23" s="412">
        <v>0</v>
      </c>
      <c r="E23" s="412">
        <v>2538</v>
      </c>
    </row>
    <row r="24" spans="1:5" ht="20.399999999999999">
      <c r="A24" s="411">
        <v>8</v>
      </c>
      <c r="B24" s="366" t="s">
        <v>739</v>
      </c>
      <c r="C24" s="412">
        <v>0</v>
      </c>
      <c r="D24" s="412">
        <v>0</v>
      </c>
      <c r="E24" s="412">
        <v>0</v>
      </c>
    </row>
    <row r="25" spans="1:5">
      <c r="A25" s="411">
        <v>9</v>
      </c>
      <c r="B25" s="363" t="s">
        <v>740</v>
      </c>
      <c r="C25" s="412">
        <v>24580620</v>
      </c>
      <c r="D25" s="412">
        <v>0</v>
      </c>
      <c r="E25" s="412">
        <v>24580620</v>
      </c>
    </row>
    <row r="26" spans="1:5">
      <c r="A26" s="411">
        <v>9.1</v>
      </c>
      <c r="B26" s="367" t="s">
        <v>741</v>
      </c>
      <c r="C26" s="412">
        <v>24580620</v>
      </c>
      <c r="D26" s="412">
        <v>0</v>
      </c>
      <c r="E26" s="412">
        <v>24580620</v>
      </c>
    </row>
    <row r="27" spans="1:5">
      <c r="A27" s="411">
        <v>9.1999999999999993</v>
      </c>
      <c r="B27" s="367" t="s">
        <v>742</v>
      </c>
      <c r="C27" s="412">
        <v>0</v>
      </c>
      <c r="D27" s="412">
        <v>0</v>
      </c>
      <c r="E27" s="412">
        <v>0</v>
      </c>
    </row>
    <row r="28" spans="1:5">
      <c r="A28" s="411">
        <v>10</v>
      </c>
      <c r="B28" s="363" t="s">
        <v>36</v>
      </c>
      <c r="C28" s="412">
        <v>24624894</v>
      </c>
      <c r="D28" s="412">
        <v>24624894</v>
      </c>
      <c r="E28" s="412">
        <v>0</v>
      </c>
    </row>
    <row r="29" spans="1:5">
      <c r="A29" s="411">
        <v>10.1</v>
      </c>
      <c r="B29" s="367" t="s">
        <v>743</v>
      </c>
      <c r="C29" s="412">
        <v>20374000</v>
      </c>
      <c r="D29" s="412">
        <v>20374000</v>
      </c>
      <c r="E29" s="412">
        <v>0</v>
      </c>
    </row>
    <row r="30" spans="1:5">
      <c r="A30" s="411">
        <v>10.199999999999999</v>
      </c>
      <c r="B30" s="367" t="s">
        <v>744</v>
      </c>
      <c r="C30" s="412">
        <v>4250894</v>
      </c>
      <c r="D30" s="412">
        <v>4250894</v>
      </c>
      <c r="E30" s="412">
        <v>0</v>
      </c>
    </row>
    <row r="31" spans="1:5">
      <c r="A31" s="411">
        <v>11</v>
      </c>
      <c r="B31" s="363" t="s">
        <v>745</v>
      </c>
      <c r="C31" s="412">
        <v>0</v>
      </c>
      <c r="D31" s="412">
        <v>0</v>
      </c>
      <c r="E31" s="412">
        <v>0</v>
      </c>
    </row>
    <row r="32" spans="1:5">
      <c r="A32" s="411">
        <v>11.1</v>
      </c>
      <c r="B32" s="367" t="s">
        <v>746</v>
      </c>
      <c r="C32" s="412">
        <v>0</v>
      </c>
      <c r="D32" s="412">
        <v>0</v>
      </c>
      <c r="E32" s="412">
        <v>0</v>
      </c>
    </row>
    <row r="33" spans="1:7">
      <c r="A33" s="411">
        <v>11.2</v>
      </c>
      <c r="B33" s="367" t="s">
        <v>747</v>
      </c>
      <c r="C33" s="412">
        <v>0</v>
      </c>
      <c r="D33" s="412">
        <v>0</v>
      </c>
      <c r="E33" s="412">
        <v>0</v>
      </c>
    </row>
    <row r="34" spans="1:7">
      <c r="A34" s="411">
        <v>13</v>
      </c>
      <c r="B34" s="363" t="s">
        <v>99</v>
      </c>
      <c r="C34" s="412">
        <v>31106419.366566196</v>
      </c>
      <c r="D34" s="412">
        <v>0</v>
      </c>
      <c r="E34" s="412">
        <v>31106419.366566196</v>
      </c>
    </row>
    <row r="35" spans="1:7">
      <c r="A35" s="411">
        <v>13.1</v>
      </c>
      <c r="B35" s="368" t="s">
        <v>748</v>
      </c>
      <c r="C35" s="412">
        <v>22400169</v>
      </c>
      <c r="D35" s="412">
        <v>0</v>
      </c>
      <c r="E35" s="412">
        <v>22400169</v>
      </c>
    </row>
    <row r="36" spans="1:7">
      <c r="A36" s="411">
        <v>13.2</v>
      </c>
      <c r="B36" s="368" t="s">
        <v>749</v>
      </c>
      <c r="C36" s="412">
        <v>0</v>
      </c>
      <c r="D36" s="412">
        <v>0</v>
      </c>
      <c r="E36" s="412">
        <v>0</v>
      </c>
    </row>
    <row r="37" spans="1:7" ht="42" thickBot="1">
      <c r="A37" s="212"/>
      <c r="B37" s="213" t="s">
        <v>320</v>
      </c>
      <c r="C37" s="412">
        <v>1631261983.995923</v>
      </c>
      <c r="D37" s="412">
        <v>24624894</v>
      </c>
      <c r="E37" s="412">
        <v>1606637089.995923</v>
      </c>
    </row>
    <row r="38" spans="1:7">
      <c r="A38"/>
      <c r="B38"/>
      <c r="C38"/>
      <c r="D38"/>
      <c r="E38"/>
    </row>
    <row r="39" spans="1:7">
      <c r="A39"/>
      <c r="B39"/>
      <c r="C39"/>
      <c r="D39"/>
      <c r="E39"/>
    </row>
    <row r="41" spans="1:7" s="1" customFormat="1">
      <c r="B41" s="28"/>
      <c r="F41"/>
      <c r="G41"/>
    </row>
    <row r="42" spans="1:7" s="1" customFormat="1">
      <c r="B42" s="29"/>
      <c r="F42"/>
      <c r="G42"/>
    </row>
    <row r="43" spans="1:7" s="1" customFormat="1">
      <c r="B43" s="28"/>
      <c r="F43"/>
      <c r="G43"/>
    </row>
    <row r="44" spans="1:7" s="1" customFormat="1">
      <c r="B44" s="28"/>
      <c r="F44"/>
      <c r="G44"/>
    </row>
    <row r="45" spans="1:7" s="1" customFormat="1">
      <c r="B45" s="28"/>
      <c r="F45"/>
      <c r="G45"/>
    </row>
    <row r="46" spans="1:7" s="1" customFormat="1">
      <c r="B46" s="28"/>
      <c r="F46"/>
      <c r="G46"/>
    </row>
    <row r="47" spans="1:7" s="1" customFormat="1">
      <c r="B47" s="28"/>
      <c r="F47"/>
      <c r="G47"/>
    </row>
    <row r="48" spans="1:7" s="1" customFormat="1">
      <c r="B48" s="29"/>
      <c r="F48"/>
      <c r="G48"/>
    </row>
    <row r="49" spans="2:7" s="1" customFormat="1">
      <c r="B49" s="29"/>
      <c r="F49"/>
      <c r="G49"/>
    </row>
    <row r="50" spans="2:7" s="1" customFormat="1">
      <c r="B50" s="29"/>
      <c r="F50"/>
      <c r="G50"/>
    </row>
    <row r="51" spans="2:7" s="1" customFormat="1">
      <c r="B51" s="29"/>
      <c r="F51"/>
      <c r="G51"/>
    </row>
    <row r="52" spans="2:7" s="1" customFormat="1">
      <c r="B52" s="29"/>
      <c r="F52"/>
      <c r="G52"/>
    </row>
    <row r="53" spans="2:7" s="1" customFormat="1">
      <c r="B53" s="29"/>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tint="-9.9978637043366805E-2"/>
  </sheetPr>
  <dimension ref="A1:I33"/>
  <sheetViews>
    <sheetView zoomScaleNormal="100" workbookViewId="0">
      <pane xSplit="1" ySplit="4" topLeftCell="B5" activePane="bottomRight" state="frozen"/>
      <selection activeCell="B23" sqref="B23:C23"/>
      <selection pane="topRight" activeCell="B23" sqref="B23:C23"/>
      <selection pane="bottomLeft" activeCell="B23" sqref="B23:C23"/>
      <selection pane="bottomRight" activeCell="B5" sqref="B5"/>
    </sheetView>
  </sheetViews>
  <sheetFormatPr defaultRowHeight="14.4" outlineLevelRow="1"/>
  <cols>
    <col min="1" max="1" width="9.5546875" style="1" bestFit="1" customWidth="1"/>
    <col min="2" max="2" width="114.33203125" style="1"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3" t="s">
        <v>108</v>
      </c>
      <c r="B1" s="12" t="str">
        <f>Info!C2</f>
        <v>ს.ს ტერა ბანკი</v>
      </c>
    </row>
    <row r="2" spans="1:6" s="13" customFormat="1" ht="15.75" customHeight="1">
      <c r="A2" s="13" t="s">
        <v>109</v>
      </c>
      <c r="B2" s="297">
        <f>'1. key ratios'!B2</f>
        <v>45107</v>
      </c>
      <c r="C2"/>
      <c r="D2"/>
      <c r="E2"/>
      <c r="F2"/>
    </row>
    <row r="3" spans="1:6" s="13" customFormat="1" ht="15.75" customHeight="1">
      <c r="C3"/>
      <c r="D3"/>
      <c r="E3"/>
      <c r="F3"/>
    </row>
    <row r="4" spans="1:6" s="13" customFormat="1" ht="28.2" thickBot="1">
      <c r="A4" s="13" t="s">
        <v>256</v>
      </c>
      <c r="B4" s="128" t="s">
        <v>171</v>
      </c>
      <c r="C4" s="122" t="s">
        <v>87</v>
      </c>
      <c r="D4"/>
      <c r="E4"/>
      <c r="F4"/>
    </row>
    <row r="5" spans="1:6" ht="15" thickBot="1">
      <c r="A5" s="123">
        <v>1</v>
      </c>
      <c r="B5" s="124" t="s">
        <v>727</v>
      </c>
      <c r="C5" s="572">
        <v>1606637089.995923</v>
      </c>
    </row>
    <row r="6" spans="1:6" ht="15" thickBot="1">
      <c r="A6" s="70">
        <v>2.1</v>
      </c>
      <c r="B6" s="130" t="s">
        <v>861</v>
      </c>
      <c r="C6" s="573">
        <v>86717055.596786544</v>
      </c>
    </row>
    <row r="7" spans="1:6" s="2" customFormat="1" ht="28.2" outlineLevel="1" thickBot="1">
      <c r="A7" s="129">
        <v>2.2000000000000002</v>
      </c>
      <c r="B7" s="125" t="s">
        <v>862</v>
      </c>
      <c r="C7" s="573">
        <v>80518750</v>
      </c>
    </row>
    <row r="8" spans="1:6" s="2" customFormat="1" ht="28.2" thickBot="1">
      <c r="A8" s="129">
        <v>3</v>
      </c>
      <c r="B8" s="126" t="s">
        <v>728</v>
      </c>
      <c r="C8" s="572">
        <v>1773872895.5927095</v>
      </c>
    </row>
    <row r="9" spans="1:6" ht="15" thickBot="1">
      <c r="A9" s="70">
        <v>4</v>
      </c>
      <c r="B9" s="133" t="s">
        <v>169</v>
      </c>
      <c r="C9" s="573">
        <v>0</v>
      </c>
    </row>
    <row r="10" spans="1:6" s="2" customFormat="1" ht="28.2" outlineLevel="1" thickBot="1">
      <c r="A10" s="129">
        <v>5.0999999999999996</v>
      </c>
      <c r="B10" s="125" t="s">
        <v>175</v>
      </c>
      <c r="C10" s="573">
        <v>-44293461.305081077</v>
      </c>
    </row>
    <row r="11" spans="1:6" s="2" customFormat="1" ht="28.2" outlineLevel="1" thickBot="1">
      <c r="A11" s="129">
        <v>5.2</v>
      </c>
      <c r="B11" s="125" t="s">
        <v>176</v>
      </c>
      <c r="C11" s="573">
        <v>-78908375</v>
      </c>
    </row>
    <row r="12" spans="1:6" s="2" customFormat="1" ht="15" thickBot="1">
      <c r="A12" s="129">
        <v>6</v>
      </c>
      <c r="B12" s="131" t="s">
        <v>438</v>
      </c>
      <c r="C12" s="573">
        <v>0</v>
      </c>
    </row>
    <row r="13" spans="1:6" s="2" customFormat="1" ht="15" thickBot="1">
      <c r="A13" s="132">
        <v>7</v>
      </c>
      <c r="B13" s="127" t="s">
        <v>170</v>
      </c>
      <c r="C13" s="572">
        <v>1650671059.2876284</v>
      </c>
    </row>
    <row r="15" spans="1:6" ht="27.6">
      <c r="B15" s="17" t="s">
        <v>439</v>
      </c>
    </row>
    <row r="17" spans="2:9" s="1" customFormat="1">
      <c r="B17" s="30"/>
      <c r="C17"/>
      <c r="D17"/>
      <c r="E17"/>
      <c r="F17"/>
      <c r="G17"/>
      <c r="H17"/>
      <c r="I17"/>
    </row>
    <row r="18" spans="2:9" s="1" customFormat="1">
      <c r="B18" s="27"/>
      <c r="C18"/>
      <c r="D18"/>
      <c r="E18"/>
      <c r="F18"/>
      <c r="G18"/>
      <c r="H18"/>
      <c r="I18"/>
    </row>
    <row r="19" spans="2:9" s="1" customFormat="1">
      <c r="B19" s="27"/>
      <c r="C19"/>
      <c r="D19"/>
      <c r="E19"/>
      <c r="F19"/>
      <c r="G19"/>
      <c r="H19"/>
      <c r="I19"/>
    </row>
    <row r="20" spans="2:9" s="1" customFormat="1">
      <c r="B20" s="29"/>
      <c r="C20"/>
      <c r="D20"/>
      <c r="E20"/>
      <c r="F20"/>
      <c r="G20"/>
      <c r="H20"/>
      <c r="I20"/>
    </row>
    <row r="21" spans="2:9" s="1" customFormat="1">
      <c r="B21" s="28"/>
      <c r="C21"/>
      <c r="D21"/>
      <c r="E21"/>
      <c r="F21"/>
      <c r="G21"/>
      <c r="H21"/>
      <c r="I21"/>
    </row>
    <row r="22" spans="2:9" s="1" customFormat="1">
      <c r="B22" s="29"/>
      <c r="C22"/>
      <c r="D22"/>
      <c r="E22"/>
      <c r="F22"/>
      <c r="G22"/>
      <c r="H22"/>
      <c r="I22"/>
    </row>
    <row r="23" spans="2:9" s="1" customFormat="1">
      <c r="B23" s="28"/>
      <c r="C23"/>
      <c r="D23"/>
      <c r="E23"/>
      <c r="F23"/>
      <c r="G23"/>
      <c r="H23"/>
      <c r="I23"/>
    </row>
    <row r="24" spans="2:9" s="1" customFormat="1">
      <c r="B24" s="28"/>
      <c r="C24"/>
      <c r="D24"/>
      <c r="E24"/>
      <c r="F24"/>
      <c r="G24"/>
      <c r="H24"/>
      <c r="I24"/>
    </row>
    <row r="25" spans="2:9" s="1" customFormat="1">
      <c r="B25" s="28"/>
      <c r="C25"/>
      <c r="D25"/>
      <c r="E25"/>
      <c r="F25"/>
      <c r="G25"/>
      <c r="H25"/>
      <c r="I25"/>
    </row>
    <row r="26" spans="2:9" s="1" customFormat="1">
      <c r="B26" s="28"/>
      <c r="C26"/>
      <c r="D26"/>
      <c r="E26"/>
      <c r="F26"/>
      <c r="G26"/>
      <c r="H26"/>
      <c r="I26"/>
    </row>
    <row r="27" spans="2:9" s="1" customFormat="1">
      <c r="B27" s="28"/>
      <c r="C27"/>
      <c r="D27"/>
      <c r="E27"/>
      <c r="F27"/>
      <c r="G27"/>
      <c r="H27"/>
      <c r="I27"/>
    </row>
    <row r="28" spans="2:9" s="1" customFormat="1">
      <c r="B28" s="29"/>
      <c r="C28"/>
      <c r="D28"/>
      <c r="E28"/>
      <c r="F28"/>
      <c r="G28"/>
      <c r="H28"/>
      <c r="I28"/>
    </row>
    <row r="29" spans="2:9" s="1" customFormat="1">
      <c r="B29" s="29"/>
      <c r="C29"/>
      <c r="D29"/>
      <c r="E29"/>
      <c r="F29"/>
      <c r="G29"/>
      <c r="H29"/>
      <c r="I29"/>
    </row>
    <row r="30" spans="2:9" s="1" customFormat="1">
      <c r="B30" s="29"/>
      <c r="C30"/>
      <c r="D30"/>
      <c r="E30"/>
      <c r="F30"/>
      <c r="G30"/>
      <c r="H30"/>
      <c r="I30"/>
    </row>
    <row r="31" spans="2:9" s="1" customFormat="1">
      <c r="B31" s="29"/>
      <c r="C31"/>
      <c r="D31"/>
      <c r="E31"/>
      <c r="F31"/>
      <c r="G31"/>
      <c r="H31"/>
      <c r="I31"/>
    </row>
    <row r="32" spans="2:9" s="1" customFormat="1">
      <c r="B32" s="29"/>
      <c r="C32"/>
      <c r="D32"/>
      <c r="E32"/>
      <c r="F32"/>
      <c r="G32"/>
      <c r="H32"/>
      <c r="I32"/>
    </row>
    <row r="33" spans="2:9" s="1" customFormat="1">
      <c r="B33" s="2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igfyc6UuFytylVxrZdP/0tKeyupGbM6apevPg/uwaVE=</DigestValue>
    </Reference>
    <Reference Type="http://www.w3.org/2000/09/xmldsig#Object" URI="#idOfficeObject">
      <DigestMethod Algorithm="http://www.w3.org/2001/04/xmlenc#sha256"/>
      <DigestValue>v76YuZFNp0RdywR/IdsGMHG2WwWB2HSxiGMxfM4hz8M=</DigestValue>
    </Reference>
    <Reference Type="http://uri.etsi.org/01903#SignedProperties" URI="#idSignedProperties">
      <Transforms>
        <Transform Algorithm="http://www.w3.org/TR/2001/REC-xml-c14n-20010315"/>
      </Transforms>
      <DigestMethod Algorithm="http://www.w3.org/2001/04/xmlenc#sha256"/>
      <DigestValue>1wCbqzuXAIRzPW/5RFCed1h3XBd6ibfQ8ITyiIcuLyU=</DigestValue>
    </Reference>
  </SignedInfo>
  <SignatureValue>BUO99S/jwgRGv/hS3AsaKuY69LVC1dyd5kIhIicDUZiR6gnabiHWtchMuRPbzOTpbodJc3PnlcUA
B7cAviHOsuPGnjaCAhcqxUlPD4KLMLexcBMCk4Jo4CyIRjMLRUgH/Bo2cA9rwcBHbVnG3LXydyhY
r2o/2V9fPi8YebEeCLDik8Xr6srE5woNGlC7vFTBRtBAQOlaBRRIU4ST+ncsw7xtq6w39FD/q9q/
DEujGuqAwMnHagV90A5SGk7vWqkvFVwf2Rwe5duvL+szQMbx0V6r6wzSSW1Fv64CEsZuBVsxSHme
+HvaF2FMt1rr19Ypo7tU8TWvCa8Kqg3Ytu2C/w==</SignatureValue>
  <KeyInfo>
    <X509Data>
      <X509Certificate>MIIGNzCCBR+gAwIBAgIKcs+IQwADAAJDHTANBgkqhkiG9w0BAQsFADBKMRIwEAYKCZImiZPyLGQBGRYCZ2UxEzARBgoJkiaJk/IsZAEZFgNuYmcxHzAdBgNVBAMTFk5CRyBDbGFzcyAyIElOVCBTdWIgQ0EwHhcNMjMxMTAxMTIzOTAxWhcNMjUxMDMxMTIzOTAxWjA1MRUwEwYDVQQKEwxKU0MgVGVyYWJhbmsxHDAaBgNVBAMTE0JLUyAtIFNvcGhpZSBKdWdlbGkwggEiMA0GCSqGSIb3DQEBAQUAA4IBDwAwggEKAoIBAQDxbRsz2ynsdoXVMCZU4ARg7xoxUAvLwKKnmvchu44rJxkrSGXuZ9whJUI2tevVLbRC61nTfMioi0WHhDsnBxcr4BKx+m194T8p91AZaTN35uOLrLTK1Zh5IF6Oa2Dr9n9eMXsUZKwsDLZpQvrELwr0Ewm83k+eDQurtzuQ8lD03VXtURAGEE75UPbCIZFUmapHa6GY44pRyZA51T8aDlNCVCFHpkFE/YMoRc/+eLZdwMlWKcGVvpXcjSC8KWSHvt22Sm3BCBedCrLuVwEAcfrGbZW6ISn93LVHqet8IkFb65YgOjHmdJ+nmJw3RgfMW76iXvqxfF5wz0brWbh7I91pAgMBAAGjggMyMIIDLjA8BgkrBgEEAYI3FQcELzAtBiUrBgEEAYI3FQjmsmCDjfVEhoGZCYO4oUqDvoRxBIPEkTOEg4hdAgFkAgEjMB0GA1UdJQQWMBQGCCsGAQUFBwMCBggrBgEFBQcDBDALBgNVHQ8EBAMCB4AwJwYJKwYBBAGCNxUKBBowGDAKBggrBgEFBQcDAjAKBggrBgEFBQcDBDAdBgNVHQ4EFgQUbLpZHuiGohEKf/kogeChsj/9U9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INm21sgQFbphLve0CNJ172o3/ifGVOHlDL/ryWi3xh24hL5lv5nIAQzhGvlkzmhTz4LUXW/VrdjI6a/zeG3TtdU9j/6iOOC/gQ7D9oFwFmV6MmzaZBsPleiVhdnAhbqmhpwcZ3cxXjkZp0Lbs8xOgmfIpr4oqsNJoWNNNrYvyrFo4YeW+2JYTlrljUMIfy49UO85FsL2L2lgqQX8WgNtJJZx/yJ4VUZUEB3+3O09Lzdh46RTb1Fusprp9568w4jLxHlc48jtp19+NM6eOQxVBpLWzu9rHnjPOBs5f1wR8QnZ7FsMQNWM3FAeHN0ZnoThh5zxU3wPyvY/zEsCuFm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REPXXvPOucNbB7+d8pOkBM5w0CNJ/ZYjAPRPiLHU+Wc=</DigestValue>
      </Reference>
      <Reference URI="/xl/drawings/drawing1.xml?ContentType=application/vnd.openxmlformats-officedocument.drawing+xml">
        <DigestMethod Algorithm="http://www.w3.org/2001/04/xmlenc#sha256"/>
        <DigestValue>zUMwFaDZsFdlZu2ihqSvTSAfvXIHeFO0bBz+FhEuCGk=</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10.bin?ContentType=application/vnd.openxmlformats-officedocument.spreadsheetml.printerSettings">
        <DigestMethod Algorithm="http://www.w3.org/2001/04/xmlenc#sha256"/>
        <DigestValue>G42Y/KTb8n4qEw0HFuHrrT1sulLcvd9jJA6X2IORt/o=</DigestValue>
      </Reference>
      <Reference URI="/xl/printerSettings/printerSettings11.bin?ContentType=application/vnd.openxmlformats-officedocument.spreadsheetml.printerSettings">
        <DigestMethod Algorithm="http://www.w3.org/2001/04/xmlenc#sha256"/>
        <DigestValue>G42Y/KTb8n4qEw0HFuHrrT1sulLcvd9jJA6X2IORt/o=</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G42Y/KTb8n4qEw0HFuHrrT1sulLcvd9jJA6X2IORt/o=</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JXWIrlKFv8dBdHgbBsxByPOLyWdHbFirDhO9WCuSqUU=</DigestValue>
      </Reference>
      <Reference URI="/xl/printerSettings/printerSettings16.bin?ContentType=application/vnd.openxmlformats-officedocument.spreadsheetml.printerSettings">
        <DigestMethod Algorithm="http://www.w3.org/2001/04/xmlenc#sha256"/>
        <DigestValue>JXWIrlKFv8dBdHgbBsxByPOLyWdHbFirDhO9WCuSqUU=</DigestValue>
      </Reference>
      <Reference URI="/xl/printerSettings/printerSettings17.bin?ContentType=application/vnd.openxmlformats-officedocument.spreadsheetml.printerSettings">
        <DigestMethod Algorithm="http://www.w3.org/2001/04/xmlenc#sha256"/>
        <DigestValue>JXWIrlKFv8dBdHgbBsxByPOLyWdHbFirDhO9WCuSqUU=</DigestValue>
      </Reference>
      <Reference URI="/xl/printerSettings/printerSettings18.bin?ContentType=application/vnd.openxmlformats-officedocument.spreadsheetml.printerSettings">
        <DigestMethod Algorithm="http://www.w3.org/2001/04/xmlenc#sha256"/>
        <DigestValue>i1H/KDFjJcYFnRoG/vQAPO15syS6bTWL9W8sSlcyte0=</DigestValue>
      </Reference>
      <Reference URI="/xl/printerSettings/printerSettings19.bin?ContentType=application/vnd.openxmlformats-officedocument.spreadsheetml.printerSettings">
        <DigestMethod Algorithm="http://www.w3.org/2001/04/xmlenc#sha256"/>
        <DigestValue>JXWIrlKFv8dBdHgbBsxByPOLyWdHbFirDhO9WCuSqUU=</DigestValue>
      </Reference>
      <Reference URI="/xl/printerSettings/printerSettings2.bin?ContentType=application/vnd.openxmlformats-officedocument.spreadsheetml.printerSettings">
        <DigestMethod Algorithm="http://www.w3.org/2001/04/xmlenc#sha256"/>
        <DigestValue>i1H/KDFjJcYFnRoG/vQAPO15syS6bTWL9W8sSlcyte0=</DigestValue>
      </Reference>
      <Reference URI="/xl/printerSettings/printerSettings20.bin?ContentType=application/vnd.openxmlformats-officedocument.spreadsheetml.printerSettings">
        <DigestMethod Algorithm="http://www.w3.org/2001/04/xmlenc#sha256"/>
        <DigestValue>JXWIrlKFv8dBdHgbBsxByPOLyWdHbFirDhO9WCuSqUU=</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i1H/KDFjJcYFnRoG/vQAPO15syS6bTWL9W8sSlcyte0=</DigestValue>
      </Reference>
      <Reference URI="/xl/printerSettings/printerSettings24.bin?ContentType=application/vnd.openxmlformats-officedocument.spreadsheetml.printerSettings">
        <DigestMethod Algorithm="http://www.w3.org/2001/04/xmlenc#sha256"/>
        <DigestValue>yq741iUxKc3WyW8Gs0tEU0HDfob9x8G3uOoh5dY9ILc=</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JXWIrlKFv8dBdHgbBsxByPOLyWdHbFirDhO9WCuSqUU=</DigestValue>
      </Reference>
      <Reference URI="/xl/printerSettings/printerSettings6.bin?ContentType=application/vnd.openxmlformats-officedocument.spreadsheetml.printerSettings">
        <DigestMethod Algorithm="http://www.w3.org/2001/04/xmlenc#sha256"/>
        <DigestValue>i1H/KDFjJcYFnRoG/vQAPO15syS6bTWL9W8sSlcyte0=</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G42Y/KTb8n4qEw0HFuHrrT1sulLcvd9jJA6X2IORt/o=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Yue9dE1i063IAFaEE6Wb2xh0MG7m9U68VGDae9RWKG0=</DigestValue>
      </Reference>
      <Reference URI="/xl/styles.xml?ContentType=application/vnd.openxmlformats-officedocument.spreadsheetml.styles+xml">
        <DigestMethod Algorithm="http://www.w3.org/2001/04/xmlenc#sha256"/>
        <DigestValue>APfFLRzrj8FR4OxjrJxwJRtKhZfkhAYVgIggP4t4yso=</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hM0UpN0vXcXQFEJN1l1s4KxL1GmX51+MFscH2mv3ibA=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mZBGzhvUpI5YwthNMxOwUThDttKuSYk78a8EKpuGpUI=</DigestValue>
      </Reference>
      <Reference URI="/xl/worksheets/sheet10.xml?ContentType=application/vnd.openxmlformats-officedocument.spreadsheetml.worksheet+xml">
        <DigestMethod Algorithm="http://www.w3.org/2001/04/xmlenc#sha256"/>
        <DigestValue>CHvQn/iXz7SVyIeM50C+6v2B5qRx0pb2y+pltuOxYxA=</DigestValue>
      </Reference>
      <Reference URI="/xl/worksheets/sheet11.xml?ContentType=application/vnd.openxmlformats-officedocument.spreadsheetml.worksheet+xml">
        <DigestMethod Algorithm="http://www.w3.org/2001/04/xmlenc#sha256"/>
        <DigestValue>MvRma8BFPkeJx4JB0+1EGinXbCTvUGgSoszxQ2BLdPY=</DigestValue>
      </Reference>
      <Reference URI="/xl/worksheets/sheet12.xml?ContentType=application/vnd.openxmlformats-officedocument.spreadsheetml.worksheet+xml">
        <DigestMethod Algorithm="http://www.w3.org/2001/04/xmlenc#sha256"/>
        <DigestValue>0Ov/2cLSxqar1myY2hy4mjPwPTGLOg5/O3T6niir+gc=</DigestValue>
      </Reference>
      <Reference URI="/xl/worksheets/sheet13.xml?ContentType=application/vnd.openxmlformats-officedocument.spreadsheetml.worksheet+xml">
        <DigestMethod Algorithm="http://www.w3.org/2001/04/xmlenc#sha256"/>
        <DigestValue>WVYT4BYTUph/4iXalHEn97qNZZS/ZCpXuLKF9CPvbPU=</DigestValue>
      </Reference>
      <Reference URI="/xl/worksheets/sheet14.xml?ContentType=application/vnd.openxmlformats-officedocument.spreadsheetml.worksheet+xml">
        <DigestMethod Algorithm="http://www.w3.org/2001/04/xmlenc#sha256"/>
        <DigestValue>RguR65/YMGfWY1hokI6RseeTzwWpZvnFwpIDRyTjIQ4=</DigestValue>
      </Reference>
      <Reference URI="/xl/worksheets/sheet15.xml?ContentType=application/vnd.openxmlformats-officedocument.spreadsheetml.worksheet+xml">
        <DigestMethod Algorithm="http://www.w3.org/2001/04/xmlenc#sha256"/>
        <DigestValue>u03bOAqTTWGIAoDh0NYHE+71bRINuHuIbuRCtt7Y7o0=</DigestValue>
      </Reference>
      <Reference URI="/xl/worksheets/sheet16.xml?ContentType=application/vnd.openxmlformats-officedocument.spreadsheetml.worksheet+xml">
        <DigestMethod Algorithm="http://www.w3.org/2001/04/xmlenc#sha256"/>
        <DigestValue>pbkxi89Ak9DTkPCJHrRNGnCdEPgP6RUCEoidt1khrFo=</DigestValue>
      </Reference>
      <Reference URI="/xl/worksheets/sheet17.xml?ContentType=application/vnd.openxmlformats-officedocument.spreadsheetml.worksheet+xml">
        <DigestMethod Algorithm="http://www.w3.org/2001/04/xmlenc#sha256"/>
        <DigestValue>eBfR5TGx5zG94v2uGJJJc1SFap2eepEk5mKUvz0q/jM=</DigestValue>
      </Reference>
      <Reference URI="/xl/worksheets/sheet18.xml?ContentType=application/vnd.openxmlformats-officedocument.spreadsheetml.worksheet+xml">
        <DigestMethod Algorithm="http://www.w3.org/2001/04/xmlenc#sha256"/>
        <DigestValue>oDa4PgJOfdXRNOlfLONaVWjOW/PY/2eBsR1gABH+3Oc=</DigestValue>
      </Reference>
      <Reference URI="/xl/worksheets/sheet19.xml?ContentType=application/vnd.openxmlformats-officedocument.spreadsheetml.worksheet+xml">
        <DigestMethod Algorithm="http://www.w3.org/2001/04/xmlenc#sha256"/>
        <DigestValue>qytzL5TRuyR+5ScV/8j5eauZHGBrMvZAtK9uRHt3maY=</DigestValue>
      </Reference>
      <Reference URI="/xl/worksheets/sheet2.xml?ContentType=application/vnd.openxmlformats-officedocument.spreadsheetml.worksheet+xml">
        <DigestMethod Algorithm="http://www.w3.org/2001/04/xmlenc#sha256"/>
        <DigestValue>0hLL29/cRkhkzE9L5/oBJZFiAqyh6pAIk9T2DfVCCGI=</DigestValue>
      </Reference>
      <Reference URI="/xl/worksheets/sheet20.xml?ContentType=application/vnd.openxmlformats-officedocument.spreadsheetml.worksheet+xml">
        <DigestMethod Algorithm="http://www.w3.org/2001/04/xmlenc#sha256"/>
        <DigestValue>AbEm2k+EvEZoNyMKkJjyOZs2QXb6i5BM9Op9Bd855hc=</DigestValue>
      </Reference>
      <Reference URI="/xl/worksheets/sheet21.xml?ContentType=application/vnd.openxmlformats-officedocument.spreadsheetml.worksheet+xml">
        <DigestMethod Algorithm="http://www.w3.org/2001/04/xmlenc#sha256"/>
        <DigestValue>0iCFu9sAnIi0VP21bFDmyx2FpdTCuOLLYBVjMbJ54ME=</DigestValue>
      </Reference>
      <Reference URI="/xl/worksheets/sheet22.xml?ContentType=application/vnd.openxmlformats-officedocument.spreadsheetml.worksheet+xml">
        <DigestMethod Algorithm="http://www.w3.org/2001/04/xmlenc#sha256"/>
        <DigestValue>Mdcr1bAsjwN89xR+2kjE18ARQhn8Rn+S3eiymUCKdlI=</DigestValue>
      </Reference>
      <Reference URI="/xl/worksheets/sheet23.xml?ContentType=application/vnd.openxmlformats-officedocument.spreadsheetml.worksheet+xml">
        <DigestMethod Algorithm="http://www.w3.org/2001/04/xmlenc#sha256"/>
        <DigestValue>VjLD6OtpIUJRfgejvM3rv0N1dzBUl9bIWAX7fyOyU5k=</DigestValue>
      </Reference>
      <Reference URI="/xl/worksheets/sheet24.xml?ContentType=application/vnd.openxmlformats-officedocument.spreadsheetml.worksheet+xml">
        <DigestMethod Algorithm="http://www.w3.org/2001/04/xmlenc#sha256"/>
        <DigestValue>bJ3jR77GuRYYt4huIoXNJBi19kvBUg57C+ruMHRC3s4=</DigestValue>
      </Reference>
      <Reference URI="/xl/worksheets/sheet25.xml?ContentType=application/vnd.openxmlformats-officedocument.spreadsheetml.worksheet+xml">
        <DigestMethod Algorithm="http://www.w3.org/2001/04/xmlenc#sha256"/>
        <DigestValue>uGdI4MpHkwrm3nTtfbliW8FRD+3bZ0cea4aAHaOCluU=</DigestValue>
      </Reference>
      <Reference URI="/xl/worksheets/sheet26.xml?ContentType=application/vnd.openxmlformats-officedocument.spreadsheetml.worksheet+xml">
        <DigestMethod Algorithm="http://www.w3.org/2001/04/xmlenc#sha256"/>
        <DigestValue>yQD7t/YCb43jOl74P+R5x5by2E6N9y/OOqI2BQ+M5n4=</DigestValue>
      </Reference>
      <Reference URI="/xl/worksheets/sheet27.xml?ContentType=application/vnd.openxmlformats-officedocument.spreadsheetml.worksheet+xml">
        <DigestMethod Algorithm="http://www.w3.org/2001/04/xmlenc#sha256"/>
        <DigestValue>crtk347vWlK7Iq2baeoU9xX/S6TwyRLHmmaslNgL7tM=</DigestValue>
      </Reference>
      <Reference URI="/xl/worksheets/sheet28.xml?ContentType=application/vnd.openxmlformats-officedocument.spreadsheetml.worksheet+xml">
        <DigestMethod Algorithm="http://www.w3.org/2001/04/xmlenc#sha256"/>
        <DigestValue>vgQIqcDA4m7PxZYPAwvsRp320SRR8WMY+T8EMMogHMk=</DigestValue>
      </Reference>
      <Reference URI="/xl/worksheets/sheet29.xml?ContentType=application/vnd.openxmlformats-officedocument.spreadsheetml.worksheet+xml">
        <DigestMethod Algorithm="http://www.w3.org/2001/04/xmlenc#sha256"/>
        <DigestValue>EjxFAQbqJ/gllpASsAsGqpW/taBEeFizMWHH9FY9aro=</DigestValue>
      </Reference>
      <Reference URI="/xl/worksheets/sheet3.xml?ContentType=application/vnd.openxmlformats-officedocument.spreadsheetml.worksheet+xml">
        <DigestMethod Algorithm="http://www.w3.org/2001/04/xmlenc#sha256"/>
        <DigestValue>udq/2ZgR+r9J8LDkG4o0CaRYQUGz3lgR0KHfFER7YKc=</DigestValue>
      </Reference>
      <Reference URI="/xl/worksheets/sheet30.xml?ContentType=application/vnd.openxmlformats-officedocument.spreadsheetml.worksheet+xml">
        <DigestMethod Algorithm="http://www.w3.org/2001/04/xmlenc#sha256"/>
        <DigestValue>Or3PVdZbOcjNJoHfn08zWn3RaqU2K6W31SbbRywCZ2A=</DigestValue>
      </Reference>
      <Reference URI="/xl/worksheets/sheet4.xml?ContentType=application/vnd.openxmlformats-officedocument.spreadsheetml.worksheet+xml">
        <DigestMethod Algorithm="http://www.w3.org/2001/04/xmlenc#sha256"/>
        <DigestValue>JPCp1XaTaAVnO1yUFNn9MC+wAXjqFMEMVjd9arUAW58=</DigestValue>
      </Reference>
      <Reference URI="/xl/worksheets/sheet5.xml?ContentType=application/vnd.openxmlformats-officedocument.spreadsheetml.worksheet+xml">
        <DigestMethod Algorithm="http://www.w3.org/2001/04/xmlenc#sha256"/>
        <DigestValue>Vpu7hRcsmvoxKzXB7HXmMs0k1WidnQ9fUg87BkEp/88=</DigestValue>
      </Reference>
      <Reference URI="/xl/worksheets/sheet6.xml?ContentType=application/vnd.openxmlformats-officedocument.spreadsheetml.worksheet+xml">
        <DigestMethod Algorithm="http://www.w3.org/2001/04/xmlenc#sha256"/>
        <DigestValue>yRqEIeqQVLGIjkP7J9yv8GkvzsmTD8vhDOAHSfGgEo4=</DigestValue>
      </Reference>
      <Reference URI="/xl/worksheets/sheet7.xml?ContentType=application/vnd.openxmlformats-officedocument.spreadsheetml.worksheet+xml">
        <DigestMethod Algorithm="http://www.w3.org/2001/04/xmlenc#sha256"/>
        <DigestValue>+H01QhVzUaMleee7uFE0Ur+qkFrwPkrj4rf5DE0wJ8I=</DigestValue>
      </Reference>
      <Reference URI="/xl/worksheets/sheet8.xml?ContentType=application/vnd.openxmlformats-officedocument.spreadsheetml.worksheet+xml">
        <DigestMethod Algorithm="http://www.w3.org/2001/04/xmlenc#sha256"/>
        <DigestValue>LP9PiJ1k7EBogyNilJ2l4E9fKvNWjbgt7nKknyTp2ng=</DigestValue>
      </Reference>
      <Reference URI="/xl/worksheets/sheet9.xml?ContentType=application/vnd.openxmlformats-officedocument.spreadsheetml.worksheet+xml">
        <DigestMethod Algorithm="http://www.w3.org/2001/04/xmlenc#sha256"/>
        <DigestValue>J3GFT354nBFHvFcmS5MWoaGph5GmfCs0Mt01dc7vr9k=</DigestValue>
      </Reference>
    </Manifest>
    <SignatureProperties>
      <SignatureProperty Id="idSignatureTime" Target="#idPackageSignature">
        <mdssi:SignatureTime xmlns:mdssi="http://schemas.openxmlformats.org/package/2006/digital-signature">
          <mdssi:Format>YYYY-MM-DDThh:mm:ssTZD</mdssi:Format>
          <mdssi:Value>2024-01-16T13:41:54Z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16.0.17126/26</OfficeVersion>
          <ApplicationVersion>16.0.17126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2024-01-16T13:41:54Z</xd:SigningTime>
          <xd:SigningCertificate>
            <xd:Cert>
              <xd:CertDigest>
                <DigestMethod Algorithm="http://www.w3.org/2001/04/xmlenc#sha256"/>
                <DigestValue>qpKkEN+TOcrV+Oka/a3GJ+gnGAfM+vHvRMlmUjNiFfQ=</DigestValue>
              </xd:CertDigest>
              <xd:IssuerSerial>
                <X509IssuerName>CN=NBG Class 2 INT Sub CA, DC=nbg, DC=ge</X509IssuerName>
                <X509SerialNumber>542178073762022914409245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FWbUcpd6o1SQA5UlJFwJJeIgKyuhwBg244Y3xHlpRPQ=</DigestValue>
    </Reference>
    <Reference Type="http://www.w3.org/2000/09/xmldsig#Object" URI="#idOfficeObject">
      <DigestMethod Algorithm="http://www.w3.org/2001/04/xmlenc#sha256"/>
      <DigestValue>v76YuZFNp0RdywR/IdsGMHG2WwWB2HSxiGMxfM4hz8M=</DigestValue>
    </Reference>
    <Reference Type="http://uri.etsi.org/01903#SignedProperties" URI="#idSignedProperties">
      <Transforms>
        <Transform Algorithm="http://www.w3.org/TR/2001/REC-xml-c14n-20010315"/>
      </Transforms>
      <DigestMethod Algorithm="http://www.w3.org/2001/04/xmlenc#sha256"/>
      <DigestValue>UIqZxz8+fpszpw5K3ajEq5Dev6vub972516+NQ1Em5w=</DigestValue>
    </Reference>
  </SignedInfo>
  <SignatureValue>jJ0A6UdUuJR+M5UM8GRg/ciGOMFTQAa2I2z/B6dkDSTgsOVuJPKgM+dN/KVJNgz1PStUyHP5pzu2
ZMtjhrpjqySBhMHBOyyl7y9JmXd4mIMynHcmRuA7p3oW2UKWlB7P/RYwz9iRXI9DRPHEVdF7Sls8
CJYCHUyu1pkeWFlopeZqycWj6N4qkeGu6d8T3DrQt5LRO99fx+uw2+Q42Yx5niqW7Bg9Yq5ZFQVo
wrYWx3mg0cI6D64i6Vq18WOkmEp3mB4xE0GeRrSU+XSPXAmuNqZHHX63cFqKukv6GfknezrJ4Tbd
PzDM9okFCBsIxKaXDpWSWwxPz6r+cE7MICFARQ==</SignatureValue>
  <KeyInfo>
    <X509Data>
      <X509Certificate>MIIGOzCCBSOgAwIBAgIKcs1tNQADAAJDHDANBgkqhkiG9w0BAQsFADBKMRIwEAYKCZImiZPyLGQBGRYCZ2UxEzARBgoJkiaJk/IsZAEZFgNuYmcxHzAdBgNVBAMTFk5CRyBDbGFzcyAyIElOVCBTdWIgQ0EwHhcNMjMxMTAxMTIzNjQzWhcNMjUxMDMxMTIzNjQzWjA5MRUwEwYDVQQKEwxKU0MgVEVSQUJBTksxIDAeBgNVBAMTF0JLUyAtIEFuYSBTaGFyYXNoZW5pZHplMIIBIjANBgkqhkiG9w0BAQEFAAOCAQ8AMIIBCgKCAQEA7iUiBLd5AQTKDuw/rMPj1c6RND7TxKTqPwQqsCT+4KWL8UR6Ws7VoYfKSdHP2U1lav8V9vDdoVC6zRJdGhPgTaXKRWtZ7NH8PlsnW0Gj1uMKDsrJpJEur5ZwW64uD0WM2J3kjs4SDwPSSxrdviiZ4C76RQV0xA3b5pRmXKSfKPsAZ2hoLXrL4xWBhiXPMcBOGTW8s0sUrbUjjt7avEQuPARcWrDeRMRcRuQ9LFnMKmFcLyeqc0ysEENjMiZvw3seuvjTHunJ/98o/a9g2tQVWBxql/t1wAww5yU9VFWm6sQ1Js8hWeeEQALaWs7271GEF7IEThiRystTKw1VBjmGxwIDAQABo4IDMjCCAy4wPAYJKwYBBAGCNxUHBC8wLQYlKwYBBAGCNxUI5rJgg431RIaBmQmDuKFKg76EcQSDxJEzhIOIXQIBZAIBIzAdBgNVHSUEFjAUBggrBgEFBQcDAgYIKwYBBQUHAwQwCwYDVR0PBAQDAgeAMCcGCSsGAQQBgjcVCgQaMBgwCgYIKwYBBQUHAwIwCgYIKwYBBQUHAwQwHQYDVR0OBBYEFEOlLpmYjVlndkKTZyT4y1tkdAX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etVywpVO0KlK5TTzuUGJDiP55NYUJPR6vdu/fe0jCuFSb0N6Z3tUpxV6LFkzxzbmc26Q9zBDbrPq0rbpNOB4jjWU9gpP8tIVkuwGxz9lIrgOxxiVsq4mtqcDk849yqod8bVMEvJtRQCiazUjp51P9oVDYanZ8I5591Sw/+kTH3etlSrhB65kiL0HMzmJuAAUq1CM5+q9BDW66m8dnGeagQoFnS6NKNOZq1IrrUYe0xcrNKcax/Aea3gjIlSwxi4jrKVKE3yY8I00iNAcQR0vB/GzeLPJrzLipB4nRjdZP2kcVhA9NfEwVupnBHKTBkytmMyN+0OoCRSbHSmVbHu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REPXXvPOucNbB7+d8pOkBM5w0CNJ/ZYjAPRPiLHU+Wc=</DigestValue>
      </Reference>
      <Reference URI="/xl/drawings/drawing1.xml?ContentType=application/vnd.openxmlformats-officedocument.drawing+xml">
        <DigestMethod Algorithm="http://www.w3.org/2001/04/xmlenc#sha256"/>
        <DigestValue>zUMwFaDZsFdlZu2ihqSvTSAfvXIHeFO0bBz+FhEuCGk=</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10.bin?ContentType=application/vnd.openxmlformats-officedocument.spreadsheetml.printerSettings">
        <DigestMethod Algorithm="http://www.w3.org/2001/04/xmlenc#sha256"/>
        <DigestValue>G42Y/KTb8n4qEw0HFuHrrT1sulLcvd9jJA6X2IORt/o=</DigestValue>
      </Reference>
      <Reference URI="/xl/printerSettings/printerSettings11.bin?ContentType=application/vnd.openxmlformats-officedocument.spreadsheetml.printerSettings">
        <DigestMethod Algorithm="http://www.w3.org/2001/04/xmlenc#sha256"/>
        <DigestValue>G42Y/KTb8n4qEw0HFuHrrT1sulLcvd9jJA6X2IORt/o=</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G42Y/KTb8n4qEw0HFuHrrT1sulLcvd9jJA6X2IORt/o=</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JXWIrlKFv8dBdHgbBsxByPOLyWdHbFirDhO9WCuSqUU=</DigestValue>
      </Reference>
      <Reference URI="/xl/printerSettings/printerSettings16.bin?ContentType=application/vnd.openxmlformats-officedocument.spreadsheetml.printerSettings">
        <DigestMethod Algorithm="http://www.w3.org/2001/04/xmlenc#sha256"/>
        <DigestValue>JXWIrlKFv8dBdHgbBsxByPOLyWdHbFirDhO9WCuSqUU=</DigestValue>
      </Reference>
      <Reference URI="/xl/printerSettings/printerSettings17.bin?ContentType=application/vnd.openxmlformats-officedocument.spreadsheetml.printerSettings">
        <DigestMethod Algorithm="http://www.w3.org/2001/04/xmlenc#sha256"/>
        <DigestValue>JXWIrlKFv8dBdHgbBsxByPOLyWdHbFirDhO9WCuSqUU=</DigestValue>
      </Reference>
      <Reference URI="/xl/printerSettings/printerSettings18.bin?ContentType=application/vnd.openxmlformats-officedocument.spreadsheetml.printerSettings">
        <DigestMethod Algorithm="http://www.w3.org/2001/04/xmlenc#sha256"/>
        <DigestValue>i1H/KDFjJcYFnRoG/vQAPO15syS6bTWL9W8sSlcyte0=</DigestValue>
      </Reference>
      <Reference URI="/xl/printerSettings/printerSettings19.bin?ContentType=application/vnd.openxmlformats-officedocument.spreadsheetml.printerSettings">
        <DigestMethod Algorithm="http://www.w3.org/2001/04/xmlenc#sha256"/>
        <DigestValue>JXWIrlKFv8dBdHgbBsxByPOLyWdHbFirDhO9WCuSqUU=</DigestValue>
      </Reference>
      <Reference URI="/xl/printerSettings/printerSettings2.bin?ContentType=application/vnd.openxmlformats-officedocument.spreadsheetml.printerSettings">
        <DigestMethod Algorithm="http://www.w3.org/2001/04/xmlenc#sha256"/>
        <DigestValue>i1H/KDFjJcYFnRoG/vQAPO15syS6bTWL9W8sSlcyte0=</DigestValue>
      </Reference>
      <Reference URI="/xl/printerSettings/printerSettings20.bin?ContentType=application/vnd.openxmlformats-officedocument.spreadsheetml.printerSettings">
        <DigestMethod Algorithm="http://www.w3.org/2001/04/xmlenc#sha256"/>
        <DigestValue>JXWIrlKFv8dBdHgbBsxByPOLyWdHbFirDhO9WCuSqUU=</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i1H/KDFjJcYFnRoG/vQAPO15syS6bTWL9W8sSlcyte0=</DigestValue>
      </Reference>
      <Reference URI="/xl/printerSettings/printerSettings24.bin?ContentType=application/vnd.openxmlformats-officedocument.spreadsheetml.printerSettings">
        <DigestMethod Algorithm="http://www.w3.org/2001/04/xmlenc#sha256"/>
        <DigestValue>yq741iUxKc3WyW8Gs0tEU0HDfob9x8G3uOoh5dY9ILc=</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JXWIrlKFv8dBdHgbBsxByPOLyWdHbFirDhO9WCuSqUU=</DigestValue>
      </Reference>
      <Reference URI="/xl/printerSettings/printerSettings6.bin?ContentType=application/vnd.openxmlformats-officedocument.spreadsheetml.printerSettings">
        <DigestMethod Algorithm="http://www.w3.org/2001/04/xmlenc#sha256"/>
        <DigestValue>i1H/KDFjJcYFnRoG/vQAPO15syS6bTWL9W8sSlcyte0=</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G42Y/KTb8n4qEw0HFuHrrT1sulLcvd9jJA6X2IORt/o=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Yue9dE1i063IAFaEE6Wb2xh0MG7m9U68VGDae9RWKG0=</DigestValue>
      </Reference>
      <Reference URI="/xl/styles.xml?ContentType=application/vnd.openxmlformats-officedocument.spreadsheetml.styles+xml">
        <DigestMethod Algorithm="http://www.w3.org/2001/04/xmlenc#sha256"/>
        <DigestValue>APfFLRzrj8FR4OxjrJxwJRtKhZfkhAYVgIggP4t4yso=</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hM0UpN0vXcXQFEJN1l1s4KxL1GmX51+MFscH2mv3ibA=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mZBGzhvUpI5YwthNMxOwUThDttKuSYk78a8EKpuGpUI=</DigestValue>
      </Reference>
      <Reference URI="/xl/worksheets/sheet10.xml?ContentType=application/vnd.openxmlformats-officedocument.spreadsheetml.worksheet+xml">
        <DigestMethod Algorithm="http://www.w3.org/2001/04/xmlenc#sha256"/>
        <DigestValue>CHvQn/iXz7SVyIeM50C+6v2B5qRx0pb2y+pltuOxYxA=</DigestValue>
      </Reference>
      <Reference URI="/xl/worksheets/sheet11.xml?ContentType=application/vnd.openxmlformats-officedocument.spreadsheetml.worksheet+xml">
        <DigestMethod Algorithm="http://www.w3.org/2001/04/xmlenc#sha256"/>
        <DigestValue>MvRma8BFPkeJx4JB0+1EGinXbCTvUGgSoszxQ2BLdPY=</DigestValue>
      </Reference>
      <Reference URI="/xl/worksheets/sheet12.xml?ContentType=application/vnd.openxmlformats-officedocument.spreadsheetml.worksheet+xml">
        <DigestMethod Algorithm="http://www.w3.org/2001/04/xmlenc#sha256"/>
        <DigestValue>0Ov/2cLSxqar1myY2hy4mjPwPTGLOg5/O3T6niir+gc=</DigestValue>
      </Reference>
      <Reference URI="/xl/worksheets/sheet13.xml?ContentType=application/vnd.openxmlformats-officedocument.spreadsheetml.worksheet+xml">
        <DigestMethod Algorithm="http://www.w3.org/2001/04/xmlenc#sha256"/>
        <DigestValue>WVYT4BYTUph/4iXalHEn97qNZZS/ZCpXuLKF9CPvbPU=</DigestValue>
      </Reference>
      <Reference URI="/xl/worksheets/sheet14.xml?ContentType=application/vnd.openxmlformats-officedocument.spreadsheetml.worksheet+xml">
        <DigestMethod Algorithm="http://www.w3.org/2001/04/xmlenc#sha256"/>
        <DigestValue>RguR65/YMGfWY1hokI6RseeTzwWpZvnFwpIDRyTjIQ4=</DigestValue>
      </Reference>
      <Reference URI="/xl/worksheets/sheet15.xml?ContentType=application/vnd.openxmlformats-officedocument.spreadsheetml.worksheet+xml">
        <DigestMethod Algorithm="http://www.w3.org/2001/04/xmlenc#sha256"/>
        <DigestValue>u03bOAqTTWGIAoDh0NYHE+71bRINuHuIbuRCtt7Y7o0=</DigestValue>
      </Reference>
      <Reference URI="/xl/worksheets/sheet16.xml?ContentType=application/vnd.openxmlformats-officedocument.spreadsheetml.worksheet+xml">
        <DigestMethod Algorithm="http://www.w3.org/2001/04/xmlenc#sha256"/>
        <DigestValue>pbkxi89Ak9DTkPCJHrRNGnCdEPgP6RUCEoidt1khrFo=</DigestValue>
      </Reference>
      <Reference URI="/xl/worksheets/sheet17.xml?ContentType=application/vnd.openxmlformats-officedocument.spreadsheetml.worksheet+xml">
        <DigestMethod Algorithm="http://www.w3.org/2001/04/xmlenc#sha256"/>
        <DigestValue>eBfR5TGx5zG94v2uGJJJc1SFap2eepEk5mKUvz0q/jM=</DigestValue>
      </Reference>
      <Reference URI="/xl/worksheets/sheet18.xml?ContentType=application/vnd.openxmlformats-officedocument.spreadsheetml.worksheet+xml">
        <DigestMethod Algorithm="http://www.w3.org/2001/04/xmlenc#sha256"/>
        <DigestValue>oDa4PgJOfdXRNOlfLONaVWjOW/PY/2eBsR1gABH+3Oc=</DigestValue>
      </Reference>
      <Reference URI="/xl/worksheets/sheet19.xml?ContentType=application/vnd.openxmlformats-officedocument.spreadsheetml.worksheet+xml">
        <DigestMethod Algorithm="http://www.w3.org/2001/04/xmlenc#sha256"/>
        <DigestValue>qytzL5TRuyR+5ScV/8j5eauZHGBrMvZAtK9uRHt3maY=</DigestValue>
      </Reference>
      <Reference URI="/xl/worksheets/sheet2.xml?ContentType=application/vnd.openxmlformats-officedocument.spreadsheetml.worksheet+xml">
        <DigestMethod Algorithm="http://www.w3.org/2001/04/xmlenc#sha256"/>
        <DigestValue>0hLL29/cRkhkzE9L5/oBJZFiAqyh6pAIk9T2DfVCCGI=</DigestValue>
      </Reference>
      <Reference URI="/xl/worksheets/sheet20.xml?ContentType=application/vnd.openxmlformats-officedocument.spreadsheetml.worksheet+xml">
        <DigestMethod Algorithm="http://www.w3.org/2001/04/xmlenc#sha256"/>
        <DigestValue>AbEm2k+EvEZoNyMKkJjyOZs2QXb6i5BM9Op9Bd855hc=</DigestValue>
      </Reference>
      <Reference URI="/xl/worksheets/sheet21.xml?ContentType=application/vnd.openxmlformats-officedocument.spreadsheetml.worksheet+xml">
        <DigestMethod Algorithm="http://www.w3.org/2001/04/xmlenc#sha256"/>
        <DigestValue>0iCFu9sAnIi0VP21bFDmyx2FpdTCuOLLYBVjMbJ54ME=</DigestValue>
      </Reference>
      <Reference URI="/xl/worksheets/sheet22.xml?ContentType=application/vnd.openxmlformats-officedocument.spreadsheetml.worksheet+xml">
        <DigestMethod Algorithm="http://www.w3.org/2001/04/xmlenc#sha256"/>
        <DigestValue>Mdcr1bAsjwN89xR+2kjE18ARQhn8Rn+S3eiymUCKdlI=</DigestValue>
      </Reference>
      <Reference URI="/xl/worksheets/sheet23.xml?ContentType=application/vnd.openxmlformats-officedocument.spreadsheetml.worksheet+xml">
        <DigestMethod Algorithm="http://www.w3.org/2001/04/xmlenc#sha256"/>
        <DigestValue>VjLD6OtpIUJRfgejvM3rv0N1dzBUl9bIWAX7fyOyU5k=</DigestValue>
      </Reference>
      <Reference URI="/xl/worksheets/sheet24.xml?ContentType=application/vnd.openxmlformats-officedocument.spreadsheetml.worksheet+xml">
        <DigestMethod Algorithm="http://www.w3.org/2001/04/xmlenc#sha256"/>
        <DigestValue>bJ3jR77GuRYYt4huIoXNJBi19kvBUg57C+ruMHRC3s4=</DigestValue>
      </Reference>
      <Reference URI="/xl/worksheets/sheet25.xml?ContentType=application/vnd.openxmlformats-officedocument.spreadsheetml.worksheet+xml">
        <DigestMethod Algorithm="http://www.w3.org/2001/04/xmlenc#sha256"/>
        <DigestValue>uGdI4MpHkwrm3nTtfbliW8FRD+3bZ0cea4aAHaOCluU=</DigestValue>
      </Reference>
      <Reference URI="/xl/worksheets/sheet26.xml?ContentType=application/vnd.openxmlformats-officedocument.spreadsheetml.worksheet+xml">
        <DigestMethod Algorithm="http://www.w3.org/2001/04/xmlenc#sha256"/>
        <DigestValue>yQD7t/YCb43jOl74P+R5x5by2E6N9y/OOqI2BQ+M5n4=</DigestValue>
      </Reference>
      <Reference URI="/xl/worksheets/sheet27.xml?ContentType=application/vnd.openxmlformats-officedocument.spreadsheetml.worksheet+xml">
        <DigestMethod Algorithm="http://www.w3.org/2001/04/xmlenc#sha256"/>
        <DigestValue>crtk347vWlK7Iq2baeoU9xX/S6TwyRLHmmaslNgL7tM=</DigestValue>
      </Reference>
      <Reference URI="/xl/worksheets/sheet28.xml?ContentType=application/vnd.openxmlformats-officedocument.spreadsheetml.worksheet+xml">
        <DigestMethod Algorithm="http://www.w3.org/2001/04/xmlenc#sha256"/>
        <DigestValue>vgQIqcDA4m7PxZYPAwvsRp320SRR8WMY+T8EMMogHMk=</DigestValue>
      </Reference>
      <Reference URI="/xl/worksheets/sheet29.xml?ContentType=application/vnd.openxmlformats-officedocument.spreadsheetml.worksheet+xml">
        <DigestMethod Algorithm="http://www.w3.org/2001/04/xmlenc#sha256"/>
        <DigestValue>EjxFAQbqJ/gllpASsAsGqpW/taBEeFizMWHH9FY9aro=</DigestValue>
      </Reference>
      <Reference URI="/xl/worksheets/sheet3.xml?ContentType=application/vnd.openxmlformats-officedocument.spreadsheetml.worksheet+xml">
        <DigestMethod Algorithm="http://www.w3.org/2001/04/xmlenc#sha256"/>
        <DigestValue>udq/2ZgR+r9J8LDkG4o0CaRYQUGz3lgR0KHfFER7YKc=</DigestValue>
      </Reference>
      <Reference URI="/xl/worksheets/sheet30.xml?ContentType=application/vnd.openxmlformats-officedocument.spreadsheetml.worksheet+xml">
        <DigestMethod Algorithm="http://www.w3.org/2001/04/xmlenc#sha256"/>
        <DigestValue>Or3PVdZbOcjNJoHfn08zWn3RaqU2K6W31SbbRywCZ2A=</DigestValue>
      </Reference>
      <Reference URI="/xl/worksheets/sheet4.xml?ContentType=application/vnd.openxmlformats-officedocument.spreadsheetml.worksheet+xml">
        <DigestMethod Algorithm="http://www.w3.org/2001/04/xmlenc#sha256"/>
        <DigestValue>JPCp1XaTaAVnO1yUFNn9MC+wAXjqFMEMVjd9arUAW58=</DigestValue>
      </Reference>
      <Reference URI="/xl/worksheets/sheet5.xml?ContentType=application/vnd.openxmlformats-officedocument.spreadsheetml.worksheet+xml">
        <DigestMethod Algorithm="http://www.w3.org/2001/04/xmlenc#sha256"/>
        <DigestValue>Vpu7hRcsmvoxKzXB7HXmMs0k1WidnQ9fUg87BkEp/88=</DigestValue>
      </Reference>
      <Reference URI="/xl/worksheets/sheet6.xml?ContentType=application/vnd.openxmlformats-officedocument.spreadsheetml.worksheet+xml">
        <DigestMethod Algorithm="http://www.w3.org/2001/04/xmlenc#sha256"/>
        <DigestValue>yRqEIeqQVLGIjkP7J9yv8GkvzsmTD8vhDOAHSfGgEo4=</DigestValue>
      </Reference>
      <Reference URI="/xl/worksheets/sheet7.xml?ContentType=application/vnd.openxmlformats-officedocument.spreadsheetml.worksheet+xml">
        <DigestMethod Algorithm="http://www.w3.org/2001/04/xmlenc#sha256"/>
        <DigestValue>+H01QhVzUaMleee7uFE0Ur+qkFrwPkrj4rf5DE0wJ8I=</DigestValue>
      </Reference>
      <Reference URI="/xl/worksheets/sheet8.xml?ContentType=application/vnd.openxmlformats-officedocument.spreadsheetml.worksheet+xml">
        <DigestMethod Algorithm="http://www.w3.org/2001/04/xmlenc#sha256"/>
        <DigestValue>LP9PiJ1k7EBogyNilJ2l4E9fKvNWjbgt7nKknyTp2ng=</DigestValue>
      </Reference>
      <Reference URI="/xl/worksheets/sheet9.xml?ContentType=application/vnd.openxmlformats-officedocument.spreadsheetml.worksheet+xml">
        <DigestMethod Algorithm="http://www.w3.org/2001/04/xmlenc#sha256"/>
        <DigestValue>J3GFT354nBFHvFcmS5MWoaGph5GmfCs0Mt01dc7vr9k=</DigestValue>
      </Reference>
    </Manifest>
    <SignatureProperties>
      <SignatureProperty Id="idSignatureTime" Target="#idPackageSignature">
        <mdssi:SignatureTime xmlns:mdssi="http://schemas.openxmlformats.org/package/2006/digital-signature">
          <mdssi:Format>YYYY-MM-DDThh:mm:ssTZD</mdssi:Format>
          <mdssi:Value>2024-01-16T13:42:13Z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16.0.17126/26</OfficeVersion>
          <ApplicationVersion>16.0.17126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2024-01-16T13:42:13Z</xd:SigningTime>
          <xd:SigningCertificate>
            <xd:Cert>
              <xd:CertDigest>
                <DigestMethod Algorithm="http://www.w3.org/2001/04/xmlenc#sha256"/>
                <DigestValue>8vNnZSEpz1qzed/2UP41dQPjtndOjlqOMaN3jhZLJ1g=</DigestValue>
              </xd:CertDigest>
              <xd:IssuerSerial>
                <X509IssuerName>CN=NBG Class 2 INT Sub CA, DC=nbg, DC=ge</X509IssuerName>
                <X509SerialNumber>542139230778186797302556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2024-01-16T10:06:00Z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