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201_{82454558-2734-4D55-B7A2-4E44E2CD927A}" xr6:coauthVersionLast="47" xr6:coauthVersionMax="47" xr10:uidLastSave="{00000000-0000-0000-0000-000000000000}"/>
  <bookViews>
    <workbookView xWindow="-108" yWindow="-108" windowWidth="23256" windowHeight="12576" tabRatio="919" xr2:uid="{00000000-000D-0000-FFFF-FFFF00000000}"/>
  </bookViews>
  <sheets>
    <sheet name="Info" sheetId="82" r:id="rId1"/>
    <sheet name="1. key ratios" sheetId="84" r:id="rId2"/>
    <sheet name="2. SOFP" sheetId="108" r:id="rId3"/>
    <sheet name="3. SOPL" sheetId="109" r:id="rId4"/>
    <sheet name="4. Off-balance" sheetId="110" r:id="rId5"/>
    <sheet name="5. RWA" sheetId="86" r:id="rId6"/>
    <sheet name="6. Administrators-shareholders" sheetId="52" r:id="rId7"/>
    <sheet name="7. LI1" sheetId="88" r:id="rId8"/>
    <sheet name="8. LI2" sheetId="73" r:id="rId9"/>
    <sheet name="9. Capital" sheetId="89" r:id="rId10"/>
    <sheet name="9.1. Capital Requirements" sheetId="94" r:id="rId11"/>
    <sheet name="10. CC2" sheetId="69" r:id="rId12"/>
    <sheet name="11. CRWA" sheetId="90" r:id="rId13"/>
    <sheet name="12. CRM" sheetId="64" r:id="rId14"/>
    <sheet name="13. CRME" sheetId="91" r:id="rId15"/>
    <sheet name="14. LCR" sheetId="93" r:id="rId16"/>
    <sheet name="15. CCR"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95" l="1"/>
  <c r="C22" i="11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D15" i="114"/>
  <c r="C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H34" i="113" l="1"/>
  <c r="H21" i="112"/>
  <c r="H22" i="111"/>
  <c r="B1" i="97"/>
  <c r="G37"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B1" i="91" l="1"/>
  <c r="B1" i="84"/>
  <c r="C30" i="95" l="1"/>
  <c r="C26" i="95"/>
  <c r="C36" i="95" l="1"/>
  <c r="C38" i="95" s="1"/>
  <c r="N20" i="92"/>
  <c r="N19" i="92"/>
  <c r="E19" i="92"/>
  <c r="N18" i="92"/>
  <c r="E18" i="92"/>
  <c r="N17" i="92"/>
  <c r="E17" i="92"/>
  <c r="N16" i="92"/>
  <c r="E16" i="92"/>
  <c r="N15" i="92"/>
  <c r="E15"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E7" i="92" l="1"/>
  <c r="E14" i="92"/>
  <c r="E21" i="92" s="1"/>
  <c r="N7" i="92"/>
  <c r="N14" i="92"/>
  <c r="F21" i="92"/>
  <c r="G21" i="92"/>
  <c r="H21" i="92"/>
  <c r="I21" i="92"/>
  <c r="C21" i="92"/>
  <c r="N21" i="92" l="1"/>
  <c r="T21" i="64"/>
  <c r="U21" i="64"/>
  <c r="S21" i="64"/>
  <c r="C21" i="64"/>
  <c r="C5" i="73" l="1"/>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<sst xmlns="http://schemas.openxmlformats.org/spreadsheetml/2006/main" count="1216" uniqueCount="744">
  <si>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</si>
  <si>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</si>
  <si>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</si>
  <si>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</si>
  <si>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</si>
  <si>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</si>
  <si>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</si>
  <si>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</si>
  <si>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</si>
  <si>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</si>
  <si>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</si>
  <si>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</si>
  <si>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</si>
  <si>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</si>
  <si>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</si>
  <si>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</si>
  <si>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</si>
  <si>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</si>
  <si>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</si>
  <si>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</si>
  <si>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</si>
  <si>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</si>
  <si>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</si>
  <si>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</si>
  <si>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</si>
  <si>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</si>
  <si>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</si>
  <si>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</si>
  <si>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</si>
  <si>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</si>
  <si>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</si>
  <si>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</si>
  <si>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</si>
  <si>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</si>
  <si>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</si>
  <si>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</si>
  <si>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</si>
  <si>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</si>
  <si>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</si>
  <si>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</si>
  <si>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</si>
  <si>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</si>
  <si>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</si>
  <si>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</si>
  <si>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</si>
  <si>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</si>
  <si>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</si>
  <si>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</si>
  <si>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</si>
  <si>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</si>
  <si>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</si>
  <si>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</si>
  <si>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</si>
  <si>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</si>
  <si>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</si>
  <si>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</si>
  <si>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</si>
  <si>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</si>
  <si>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</si>
  <si>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</si>
  <si>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</si>
  <si>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</si>
  <si>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</si>
  <si>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</si>
  <si>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</si>
  <si>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</si>
  <si>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</si>
  <si>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</si>
  <si>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</si>
  <si>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</si>
  <si>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</si>
  <si>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</si>
  <si>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</si>
  <si>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</si>
  <si>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</si>
  <si>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</si>
  <si>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</si>
  <si>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</si>
  <si>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</si>
  <si>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</si>
  <si>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</si>
  <si>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</si>
  <si>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</si>
  <si>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</si>
  <si>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</si>
  <si>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</si>
  <si>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</si>
  <si>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</si>
  <si>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</si>
  <si>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</si>
  <si>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</si>
  <si>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</si>
  <si>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</si>
  <si>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</si>
  <si>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</si>
  <si>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</si>
  <si>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</si>
  <si>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</si>
  <si>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</si>
  <si>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</si>
  <si>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</si>
  <si>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</si>
  <si>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</si>
  <si>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</si>
  <si>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</si>
  <si>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</si>
  <si>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</si>
  <si>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</si>
  <si>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</si>
  <si>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</si>
  <si>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</si>
  <si>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</si>
  <si>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</si>
  <si>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</si>
  <si>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</si>
  <si>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</si>
  <si>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</si>
  <si>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</si>
  <si>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</si>
  <si>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</si>
  <si>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</si>
  <si>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</si>
  <si>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</si>
  <si>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</si>
  <si>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</si>
  <si>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</si>
  <si>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</si>
  <si>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</si>
  <si>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</si>
  <si>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</si>
  <si>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</si>
  <si>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</si>
  <si>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</si>
  <si>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</si>
  <si>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</si>
  <si>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</si>
  <si>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</si>
  <si>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</si>
  <si>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</si>
  <si>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</si>
  <si>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</si>
  <si>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</si>
  <si>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</si>
  <si>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</si>
  <si>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</si>
  <si>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</si>
  <si>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</si>
  <si>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</si>
  <si>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</si>
  <si>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</si>
  <si>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</si>
  <si>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</si>
  <si>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</si>
  <si>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</si>
  <si>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</si>
  <si>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</si>
  <si>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</si>
  <si>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</si>
  <si>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</si>
  <si>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</si>
  <si>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</si>
  <si>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</si>
  <si>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</si>
  <si>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</si>
  <si>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</si>
  <si>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</si>
  <si>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</si>
  <si>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</si>
  <si>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</si>
  <si>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</si>
  <si>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</si>
  <si>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</si>
  <si>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</si>
  <si>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</si>
  <si>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</si>
  <si>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</si>
  <si>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</si>
  <si>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</si>
  <si>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</si>
  <si>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</si>
  <si>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</si>
  <si>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</si>
  <si>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</si>
  <si>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</si>
  <si>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</si>
  <si>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</si>
  <si>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</si>
  <si>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</si>
  <si>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</si>
  <si>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</si>
  <si>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</si>
  <si>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</si>
  <si>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</si>
  <si>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</si>
  <si>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</si>
  <si>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</si>
  <si>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</si>
  <si>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</si>
  <si>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</si>
  <si>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</si>
  <si>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</si>
  <si>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</si>
  <si>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</si>
  <si>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</si>
  <si>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</si>
  <si>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</si>
  <si>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</si>
  <si>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</si>
  <si>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</si>
  <si>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</si>
  <si>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</si>
  <si>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</si>
  <si>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</si>
  <si>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</si>
  <si>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</si>
  <si>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</si>
  <si>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</si>
  <si>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</si>
  <si>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</si>
  <si>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</si>
  <si>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</si>
  <si>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</si>
  <si>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</si>
  <si>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</si>
  <si>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</si>
  <si>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</si>
  <si>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</si>
  <si>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</si>
  <si>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</si>
  <si>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</si>
  <si>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</si>
  <si>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</si>
  <si>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</si>
  <si>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</si>
  <si>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</si>
  <si>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</si>
  <si>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</si>
  <si>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</si>
  <si>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</si>
  <si>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</si>
  <si>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</si>
  <si>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</si>
  <si>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</si>
  <si>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</si>
  <si>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</si>
  <si>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</si>
  <si>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</si>
  <si>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</si>
  <si>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</si>
  <si>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</si>
  <si>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</si>
  <si>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</si>
  <si>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</si>
  <si>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</si>
  <si>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</si>
  <si>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</si>
  <si>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</si>
  <si>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</si>
  <si>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</si>
  <si>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</si>
  <si>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</si>
  <si>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</si>
  <si>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</si>
  <si>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</si>
  <si>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</si>
  <si>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</si>
  <si>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</si>
  <si>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</si>
  <si>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</si>
  <si>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</si>
  <si>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</si>
  <si>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</si>
  <si>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</si>
  <si>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</si>
  <si>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</si>
  <si>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</si>
  <si>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</si>
  <si>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</si>
  <si>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</si>
  <si>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</si>
  <si>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</si>
  <si>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</si>
  <si>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</si>
  <si>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</si>
  <si>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</si>
  <si>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</si>
  <si>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</si>
  <si>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</si>
  <si>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</si>
  <si>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</si>
  <si>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</si>
  <si>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</si>
  <si>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</si>
  <si>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</si>
  <si>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</si>
  <si>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</si>
  <si>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</si>
  <si>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</si>
  <si>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</si>
  <si>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</si>
  <si>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</si>
  <si>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</si>
  <si>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</si>
  <si>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</si>
  <si>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</si>
  <si>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</si>
  <si>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</si>
  <si>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</si>
  <si>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</si>
  <si>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</si>
  <si>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</si>
  <si>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</si>
  <si>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</si>
  <si>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</si>
  <si>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</si>
  <si>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</si>
  <si>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</si>
  <si>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</si>
  <si>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</si>
  <si>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</si>
  <si>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</si>
  <si>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</si>
  <si>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</si>
  <si>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</si>
  <si>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</si>
  <si>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</si>
  <si>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</si>
  <si>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</si>
  <si>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</si>
  <si>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</si>
  <si>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</si>
  <si>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</si>
  <si>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</si>
  <si>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</si>
  <si>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</si>
  <si>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</si>
  <si>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</si>
  <si>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</si>
  <si>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</si>
  <si>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</si>
  <si>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</si>
  <si>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</si>
  <si>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</si>
  <si>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</si>
  <si>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</si>
  <si>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</si>
  <si>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</si>
  <si>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</si>
  <si>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</si>
  <si>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</si>
  <si>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</si>
  <si>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</si>
  <si>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</si>
  <si>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</si>
  <si>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</si>
  <si>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</si>
  <si>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</si>
  <si>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</si>
  <si>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</si>
  <si>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</si>
  <si>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</si>
  <si>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</si>
  <si>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</si>
  <si>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</si>
  <si>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</si>
  <si>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</si>
  <si>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</si>
  <si>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</si>
  <si>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</si>
  <si>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</si>
  <si>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</si>
  <si>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</si>
  <si>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</si>
  <si>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</si>
  <si>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</si>
  <si>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</si>
  <si>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</si>
  <si>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</si>
  <si>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</si>
  <si>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</si>
  <si>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</si>
  <si>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</si>
  <si>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</si>
  <si>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</si>
  <si>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</si>
  <si>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</si>
  <si>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</si>
  <si>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</si>
  <si>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</si>
  <si>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</si>
  <si>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</si>
  <si>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</si>
  <si>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</si>
  <si>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</si>
  <si>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</si>
  <si>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</si>
  <si>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</si>
  <si>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</si>
  <si>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</si>
  <si>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</si>
  <si>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</si>
  <si>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</si>
  <si>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</si>
  <si>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</si>
  <si>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</si>
  <si>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</si>
  <si>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</si>
  <si>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</si>
  <si>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</si>
  <si>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</si>
  <si>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</si>
  <si>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</si>
  <si>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</si>
  <si>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</si>
  <si>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</si>
  <si>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</si>
  <si>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</si>
  <si>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</si>
  <si>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</si>
  <si>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</si>
  <si>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</si>
  <si>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</si>
  <si>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</si>
  <si>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</si>
  <si>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</si>
  <si>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</si>
  <si>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</si>
  <si>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</si>
  <si>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</si>
  <si>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</si>
  <si>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</si>
  <si>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</si>
  <si>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</si>
  <si>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</si>
  <si>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</si>
  <si>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</si>
  <si>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</si>
  <si>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</si>
  <si>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</si>
  <si>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</si>
  <si>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</si>
  <si>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</si>
  <si>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</si>
  <si>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</si>
  <si>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</si>
  <si>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</si>
  <si>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</si>
  <si>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</si>
  <si>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</si>
  <si>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</si>
  <si>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</si>
  <si>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</si>
  <si>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</si>
  <si>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</si>
  <si>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</si>
  <si>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</si>
  <si>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</si>
  <si>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</si>
  <si>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</si>
  <si>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</si>
  <si>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</si>
  <si>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</si>
  <si>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</si>
  <si>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</si>
  <si>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</si>
  <si>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</si>
  <si>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</si>
  <si>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</si>
  <si>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</si>
  <si>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</si>
  <si>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</si>
  <si>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</si>
  <si>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</si>
  <si>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</si>
  <si>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</si>
  <si>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</si>
  <si>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</si>
  <si>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</si>
  <si>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</si>
  <si>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</si>
  <si>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</si>
  <si>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</si>
  <si>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</si>
  <si>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</si>
  <si>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</si>
  <si>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</si>
  <si>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</si>
  <si>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</si>
  <si>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</si>
  <si>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</si>
  <si>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</si>
  <si>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</si>
  <si>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</si>
  <si>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</si>
  <si>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</si>
  <si>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</si>
  <si>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</si>
  <si>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</si>
  <si>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</si>
  <si>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</si>
  <si>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</si>
  <si>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</si>
  <si>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</si>
  <si>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</si>
  <si>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</si>
  <si>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</si>
  <si>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</si>
  <si>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</si>
  <si>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</si>
  <si>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</si>
  <si>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</si>
  <si>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</si>
  <si>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</si>
  <si>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</si>
  <si>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</si>
  <si>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</si>
  <si>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</si>
  <si>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</si>
  <si>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</si>
  <si>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</si>
  <si>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</si>
  <si>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</si>
  <si>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</si>
  <si>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</si>
  <si>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</si>
  <si>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</si>
  <si>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</si>
  <si>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</si>
  <si>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</si>
  <si>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</si>
  <si>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</si>
  <si>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</si>
  <si>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</si>
  <si>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</si>
  <si>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</si>
  <si>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</si>
  <si>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</si>
  <si>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</si>
  <si>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</si>
  <si>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</si>
  <si>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</si>
  <si>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</si>
  <si>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</si>
  <si>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</si>
  <si>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</si>
  <si>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</si>
  <si>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</si>
  <si>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</si>
  <si>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</si>
  <si>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</si>
  <si>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</si>
  <si>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</si>
  <si>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</si>
  <si>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</si>
  <si>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</si>
  <si>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</si>
  <si>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</si>
  <si>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</si>
  <si>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</si>
  <si>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</si>
  <si>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</si>
  <si>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</si>
  <si>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</si>
  <si>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</si>
  <si>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</si>
  <si>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</si>
  <si>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</si>
  <si>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</si>
  <si>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</si>
  <si>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</si>
  <si>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</si>
  <si>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</si>
  <si>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</si>
  <si>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</si>
  <si>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</si>
  <si>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</si>
  <si>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</si>
  <si>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</si>
  <si>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</si>
  <si>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</si>
  <si>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</si>
  <si>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</si>
  <si>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</si>
  <si>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</si>
  <si>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</si>
  <si>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</si>
  <si>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</si>
  <si>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</si>
  <si>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</si>
  <si>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</si>
  <si>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</si>
  <si>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</si>
  <si>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</si>
  <si>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</si>
  <si>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</si>
  <si>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</si>
  <si>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</si>
  <si>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</si>
  <si>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</si>
  <si>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</si>
  <si>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</si>
  <si>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</si>
  <si>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</si>
  <si>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</si>
  <si>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</si>
  <si>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</si>
  <si>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</si>
  <si>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</si>
  <si>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</si>
  <si>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</si>
  <si>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</si>
  <si>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</si>
  <si>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</si>
  <si>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</si>
  <si>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</si>
  <si>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</si>
  <si>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</si>
  <si>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</si>
  <si>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</si>
  <si>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</si>
  <si>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</si>
  <si>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</si>
  <si>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</si>
  <si>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</si>
  <si>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</si>
  <si>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</si>
  <si>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</si>
  <si>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</si>
  <si>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</si>
  <si>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</si>
  <si>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</si>
  <si>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</si>
  <si>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</si>
  <si>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</si>
  <si>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</si>
  <si>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</si>
  <si>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</si>
  <si>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</si>
  <si>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</si>
  <si>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</si>
  <si>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</si>
  <si>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</si>
  <si>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</si>
  <si>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</si>
  <si>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</si>
  <si>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</si>
  <si>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</si>
  <si>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</si>
  <si>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</si>
  <si>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</si>
  <si>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</si>
  <si>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</si>
  <si>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</si>
  <si>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</si>
  <si>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</si>
  <si>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</si>
  <si>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</si>
  <si>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</si>
  <si>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</si>
  <si>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</si>
  <si>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</si>
  <si>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</si>
  <si>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</si>
  <si>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</si>
  <si>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</si>
  <si>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</si>
  <si>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</si>
  <si>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</si>
  <si>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</si>
  <si>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</si>
  <si>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</si>
  <si>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</si>
  <si>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</si>
  <si>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</si>
  <si>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</si>
  <si>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</si>
  <si>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</si>
  <si>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</si>
  <si>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</si>
  <si>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</si>
  <si>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</si>
  <si>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</si>
  <si>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</si>
  <si>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</si>
  <si>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</si>
  <si>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</si>
  <si>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</si>
  <si>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</si>
  <si>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</si>
  <si>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</si>
  <si>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</si>
  <si>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</si>
  <si>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</si>
  <si>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</si>
  <si>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</si>
  <si>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</si>
  <si>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</si>
  <si>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</si>
  <si>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</si>
  <si>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</si>
  <si>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</si>
  <si>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</si>
  <si>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</si>
  <si>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</si>
  <si>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</si>
  <si>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</si>
  <si>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</si>
  <si>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</si>
  <si>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</si>
  <si>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</si>
  <si>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</si>
  <si>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</si>
  <si>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</si>
  <si>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Terabank</t>
  </si>
  <si>
    <t xml:space="preserve">Table 9 (Capital), N38 </t>
  </si>
  <si>
    <t xml:space="preserve">Table 9 (Capital), N2 </t>
  </si>
  <si>
    <t xml:space="preserve">Table 9 (Capital), N6 </t>
  </si>
  <si>
    <t>www.terabank.ge</t>
  </si>
  <si>
    <t>H.H. Sheikh Nahayan Mabarak Al Nahayan</t>
  </si>
  <si>
    <t>H.H. Sheikh Mansoor Binzayed Binsultan Al-Nahyan</t>
  </si>
  <si>
    <t>H.E. Sheikh Mohamed Butti Alhamed</t>
  </si>
  <si>
    <t>LTD "INVESTMENT TRADING GROUP"</t>
  </si>
  <si>
    <t/>
  </si>
  <si>
    <t xml:space="preserve"> </t>
  </si>
  <si>
    <t>Sheikh Nahayan Mabarak Al Nahayan</t>
  </si>
  <si>
    <t>Thea Lortkipanidze</t>
  </si>
  <si>
    <t>Non-independent chair</t>
  </si>
  <si>
    <t>Abhijit Choudhury</t>
  </si>
  <si>
    <t>Non-independent member</t>
  </si>
  <si>
    <t>Sheikh Saif Mohammed Bin Butti Al-Hamed</t>
  </si>
  <si>
    <t>Seit Devdariani</t>
  </si>
  <si>
    <t>Independent member</t>
  </si>
  <si>
    <t>Gerlof de Korte</t>
  </si>
  <si>
    <t>Nana Mikashavidze</t>
  </si>
  <si>
    <t>Tea Lortkipanidze</t>
  </si>
  <si>
    <t>Chief Executive Officer</t>
  </si>
  <si>
    <t>Sophia Jugeli</t>
  </si>
  <si>
    <t>Chief Financial Officer</t>
  </si>
  <si>
    <t>Teimuraz Abuladze</t>
  </si>
  <si>
    <t>Chief Risks Officer</t>
  </si>
  <si>
    <t>Vakhtang Khutsishvili</t>
  </si>
  <si>
    <t>Chief Operating Officer</t>
  </si>
  <si>
    <t>David Verulashvili</t>
  </si>
  <si>
    <t>Chief Commercial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</si>
</sst>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3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9"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4"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7" applyNumberFormat="0" applyAlignment="0" applyProtection="0">
      <alignment horizontal="left" vertical="center"/>
    </xf>
    <xf numFmtId="0" fontId="37" fillId="0" borderId="27" applyNumberFormat="0" applyAlignment="0" applyProtection="0">
      <alignment horizontal="left" vertical="center"/>
    </xf>
    <xf numFmtId="168" fontId="37" fillId="0" borderId="27"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38" applyNumberFormat="0" applyFill="0" applyAlignment="0" applyProtection="0"/>
    <xf numFmtId="169" fontId="38" fillId="0" borderId="38" applyNumberFormat="0" applyFill="0" applyAlignment="0" applyProtection="0"/>
    <xf numFmtId="0"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169" fontId="39" fillId="0" borderId="39" applyNumberFormat="0" applyFill="0" applyAlignment="0" applyProtection="0"/>
    <xf numFmtId="0"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169"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9"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0" fontId="49" fillId="43" borderId="35"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0" fontId="52" fillId="0" borderId="4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2"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2"/>
    <xf numFmtId="169" fontId="9" fillId="0" borderId="42"/>
    <xf numFmtId="168" fontId="9"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9"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9"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9"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8" fillId="0" borderId="46"/>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cellStyleXfs>
  <cellXfs count="666">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5" xfId="0" applyFont="1" applyBorder="1" applyAlignment="1">
      <alignment horizontal="right" vertical="center" wrapText="1"/>
    </xf>
    <xf numFmtId="0" fontId="2" fillId="0" borderId="13" xfId="0" applyFont="1" applyBorder="1" applyAlignment="1">
      <alignment vertical="center" wrapText="1"/>
    </xf>
    <xf numFmtId="0" fontId="2" fillId="0" borderId="15"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5" xfId="0" applyFont="1" applyBorder="1" applyAlignment="1">
      <alignment horizontal="center" vertical="center" wrapText="1"/>
    </xf>
    <xf numFmtId="0" fontId="84" fillId="0" borderId="3" xfId="0" applyFont="1" applyBorder="1" applyAlignment="1">
      <alignment vertical="center" wrapText="1"/>
    </xf>
    <xf numFmtId="0" fontId="84" fillId="0" borderId="18" xfId="0" applyFont="1" applyBorder="1" applyAlignment="1">
      <alignment horizontal="center" vertical="center" wrapText="1"/>
    </xf>
    <xf numFmtId="0" fontId="86" fillId="0" borderId="19"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2" xfId="0" applyFont="1" applyBorder="1"/>
    <xf numFmtId="0" fontId="2" fillId="0" borderId="15" xfId="0" applyFont="1" applyBorder="1" applyAlignment="1">
      <alignment vertical="center"/>
    </xf>
    <xf numFmtId="0" fontId="2" fillId="0" borderId="8" xfId="0" applyFont="1" applyBorder="1" applyAlignment="1">
      <alignment wrapText="1"/>
    </xf>
    <xf numFmtId="0" fontId="84" fillId="0" borderId="17" xfId="0" applyFont="1" applyBorder="1"/>
    <xf numFmtId="0" fontId="85" fillId="0" borderId="0" xfId="0" applyFont="1" applyAlignment="1">
      <alignment wrapText="1"/>
    </xf>
    <xf numFmtId="0" fontId="2" fillId="0" borderId="17" xfId="0" applyFont="1" applyBorder="1"/>
    <xf numFmtId="0" fontId="2" fillId="0" borderId="18" xfId="0" applyFont="1" applyBorder="1"/>
    <xf numFmtId="0" fontId="46" fillId="0" borderId="0" xfId="11" applyFont="1" applyAlignment="1">
      <alignment horizontal="right"/>
    </xf>
    <xf numFmtId="0" fontId="45" fillId="0" borderId="13" xfId="11" applyFont="1" applyBorder="1" applyAlignment="1">
      <alignment horizontal="center" vertical="center"/>
    </xf>
    <xf numFmtId="0" fontId="45" fillId="0" borderId="14"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5"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2"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4" xfId="2" applyNumberFormat="1" applyFont="1" applyFill="1" applyBorder="1" applyAlignment="1" applyProtection="1">
      <alignment horizontal="center" vertical="center"/>
      <protection locked="0"/>
    </xf>
    <xf numFmtId="0" fontId="2" fillId="0" borderId="15"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6"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6"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5"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19"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5"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56" xfId="0" applyNumberFormat="1" applyFont="1" applyBorder="1" applyAlignment="1">
      <alignment horizontal="center"/>
    </xf>
    <xf numFmtId="167" fontId="85" fillId="0" borderId="0" xfId="0" applyNumberFormat="1" applyFont="1" applyAlignment="1">
      <alignment horizontal="center"/>
    </xf>
    <xf numFmtId="167" fontId="84" fillId="0" borderId="54" xfId="0" applyNumberFormat="1" applyFont="1" applyBorder="1" applyAlignment="1">
      <alignment horizontal="center"/>
    </xf>
    <xf numFmtId="167" fontId="91" fillId="0" borderId="0" xfId="0" applyNumberFormat="1" applyFont="1" applyAlignment="1">
      <alignment horizontal="center"/>
    </xf>
    <xf numFmtId="167" fontId="84" fillId="0" borderId="57" xfId="0" applyNumberFormat="1" applyFont="1" applyBorder="1" applyAlignment="1">
      <alignment horizontal="center"/>
    </xf>
    <xf numFmtId="167" fontId="89" fillId="0" borderId="0" xfId="0" applyNumberFormat="1" applyFont="1" applyAlignment="1">
      <alignment horizontal="center"/>
    </xf>
    <xf numFmtId="167" fontId="84" fillId="0" borderId="58" xfId="0" applyNumberFormat="1" applyFont="1" applyBorder="1" applyAlignment="1">
      <alignment horizontal="center"/>
    </xf>
    <xf numFmtId="0" fontId="84" fillId="0" borderId="15" xfId="0" applyFont="1" applyBorder="1" applyAlignment="1">
      <alignment vertical="center"/>
    </xf>
    <xf numFmtId="193" fontId="84" fillId="0" borderId="3" xfId="0" applyNumberFormat="1" applyFont="1" applyBorder="1"/>
    <xf numFmtId="0" fontId="2" fillId="3" borderId="18" xfId="9" applyFont="1" applyFill="1" applyBorder="1" applyAlignment="1" applyProtection="1">
      <alignment horizontal="left" vertical="center"/>
      <protection locked="0"/>
    </xf>
    <xf numFmtId="0" fontId="45" fillId="3" borderId="19" xfId="16" applyFont="1" applyFill="1" applyBorder="1" applyProtection="1">
      <protection locked="0"/>
    </xf>
    <xf numFmtId="193" fontId="84" fillId="36" borderId="19" xfId="0" applyNumberFormat="1" applyFont="1" applyFill="1" applyBorder="1"/>
    <xf numFmtId="0" fontId="86" fillId="0" borderId="0" xfId="0" applyFont="1" applyAlignment="1">
      <alignment horizontal="center"/>
    </xf>
    <xf numFmtId="0" fontId="84" fillId="0" borderId="12" xfId="0" applyFont="1" applyBorder="1"/>
    <xf numFmtId="0" fontId="84" fillId="0" borderId="14" xfId="0" applyFont="1" applyBorder="1"/>
    <xf numFmtId="0" fontId="84" fillId="0" borderId="16" xfId="0" applyFont="1" applyBorder="1" applyAlignment="1">
      <alignment horizontal="center" vertical="center"/>
    </xf>
    <xf numFmtId="164" fontId="2" fillId="3" borderId="15"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6" xfId="1" applyNumberFormat="1" applyFont="1" applyFill="1" applyBorder="1" applyAlignment="1" applyProtection="1">
      <alignment horizontal="center" vertical="center" wrapText="1"/>
      <protection locked="0"/>
    </xf>
    <xf numFmtId="0" fontId="2" fillId="3" borderId="15" xfId="5" applyFill="1" applyBorder="1" applyAlignment="1" applyProtection="1">
      <alignment horizontal="right" vertical="center"/>
      <protection locked="0"/>
    </xf>
    <xf numFmtId="193" fontId="84" fillId="0" borderId="15" xfId="0" applyNumberFormat="1" applyFont="1" applyBorder="1"/>
    <xf numFmtId="193" fontId="84" fillId="0" borderId="16" xfId="0" applyNumberFormat="1" applyFont="1" applyBorder="1"/>
    <xf numFmtId="193" fontId="84" fillId="36" borderId="48" xfId="0" applyNumberFormat="1" applyFont="1" applyFill="1" applyBorder="1"/>
    <xf numFmtId="0" fontId="45" fillId="3" borderId="20" xfId="16" applyFont="1" applyFill="1" applyBorder="1" applyProtection="1">
      <protection locked="0"/>
    </xf>
    <xf numFmtId="193" fontId="84" fillId="36" borderId="18" xfId="0" applyNumberFormat="1" applyFont="1" applyFill="1" applyBorder="1"/>
    <xf numFmtId="193" fontId="84" fillId="36" borderId="20" xfId="0" applyNumberFormat="1" applyFont="1" applyFill="1" applyBorder="1"/>
    <xf numFmtId="193" fontId="84" fillId="36" borderId="49" xfId="0" applyNumberFormat="1" applyFont="1" applyFill="1" applyBorder="1"/>
    <xf numFmtId="0" fontId="84" fillId="0" borderId="13" xfId="0" applyFont="1" applyBorder="1"/>
    <xf numFmtId="0" fontId="88" fillId="0" borderId="0" xfId="0" applyFont="1" applyAlignment="1">
      <alignment wrapText="1"/>
    </xf>
    <xf numFmtId="0" fontId="84" fillId="0" borderId="15" xfId="0" applyFont="1" applyBorder="1"/>
    <xf numFmtId="0" fontId="84" fillId="0" borderId="3" xfId="0" applyFont="1" applyBorder="1"/>
    <xf numFmtId="0" fontId="84" fillId="0" borderId="59" xfId="0" applyFont="1" applyBorder="1" applyAlignment="1">
      <alignment wrapText="1"/>
    </xf>
    <xf numFmtId="0" fontId="84" fillId="0" borderId="18" xfId="0" applyFont="1" applyBorder="1"/>
    <xf numFmtId="0" fontId="86" fillId="0" borderId="19" xfId="0" applyFont="1" applyBorder="1"/>
    <xf numFmtId="193" fontId="45" fillId="36" borderId="19" xfId="16" applyNumberFormat="1" applyFont="1" applyFill="1" applyBorder="1" applyProtection="1">
      <protection locked="0"/>
    </xf>
    <xf numFmtId="0" fontId="84" fillId="0" borderId="50" xfId="0" applyFont="1" applyBorder="1" applyAlignment="1">
      <alignment horizontal="center"/>
    </xf>
    <xf numFmtId="0" fontId="84" fillId="0" borderId="51" xfId="0" applyFont="1" applyBorder="1" applyAlignment="1">
      <alignment horizontal="center"/>
    </xf>
    <xf numFmtId="0" fontId="84" fillId="0" borderId="13" xfId="0" applyFont="1" applyBorder="1" applyAlignment="1">
      <alignment horizontal="center"/>
    </xf>
    <xf numFmtId="0" fontId="84" fillId="0" borderId="14" xfId="0" applyFont="1" applyBorder="1" applyAlignment="1">
      <alignment horizontal="center"/>
    </xf>
    <xf numFmtId="0" fontId="88" fillId="0" borderId="0" xfId="0" applyFont="1" applyAlignment="1">
      <alignment horizontal="center"/>
    </xf>
    <xf numFmtId="0" fontId="2" fillId="3" borderId="15"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6"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19" xfId="16" applyNumberFormat="1" applyFont="1" applyFill="1" applyBorder="1" applyProtection="1">
      <protection locked="0"/>
    </xf>
    <xf numFmtId="193" fontId="45" fillId="36" borderId="19" xfId="1" applyNumberFormat="1" applyFont="1" applyFill="1" applyBorder="1" applyAlignment="1" applyProtection="1">
      <protection locked="0"/>
    </xf>
    <xf numFmtId="193" fontId="2" fillId="3" borderId="19" xfId="5" applyNumberFormat="1" applyFill="1" applyBorder="1" applyProtection="1">
      <protection locked="0"/>
    </xf>
    <xf numFmtId="164" fontId="45" fillId="36" borderId="20" xfId="1" applyNumberFormat="1" applyFont="1" applyFill="1" applyBorder="1" applyAlignment="1" applyProtection="1">
      <protection locked="0"/>
    </xf>
    <xf numFmtId="193" fontId="84" fillId="0" borderId="0" xfId="0" applyNumberFormat="1" applyFont="1"/>
    <xf numFmtId="0" fontId="45" fillId="0" borderId="22"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19" xfId="0" applyFont="1" applyBorder="1" applyAlignment="1">
      <alignment vertical="center" wrapText="1"/>
    </xf>
    <xf numFmtId="0" fontId="2" fillId="0" borderId="12" xfId="11" applyBorder="1" applyAlignment="1">
      <alignment vertical="center"/>
    </xf>
    <xf numFmtId="0" fontId="2" fillId="0" borderId="13" xfId="11" applyBorder="1" applyAlignment="1">
      <alignment vertical="center"/>
    </xf>
    <xf numFmtId="193" fontId="86" fillId="36" borderId="19"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19" xfId="0" applyFont="1" applyFill="1" applyBorder="1" applyAlignment="1">
      <alignment wrapText="1"/>
    </xf>
    <xf numFmtId="0" fontId="84" fillId="0" borderId="12" xfId="0" applyFont="1" applyBorder="1" applyAlignment="1">
      <alignment horizontal="center" vertical="center"/>
    </xf>
    <xf numFmtId="193" fontId="84" fillId="36" borderId="14" xfId="0" applyNumberFormat="1" applyFont="1" applyFill="1" applyBorder="1" applyAlignment="1">
      <alignment horizontal="center" vertical="center"/>
    </xf>
    <xf numFmtId="193" fontId="84" fillId="36" borderId="16" xfId="0" applyNumberFormat="1" applyFont="1" applyFill="1" applyBorder="1" applyAlignment="1">
      <alignment horizontal="center" vertical="center" wrapText="1"/>
    </xf>
    <xf numFmtId="193" fontId="84" fillId="36" borderId="20"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2" xfId="0" applyFont="1" applyBorder="1" applyAlignment="1">
      <alignment horizontal="center" vertical="center" wrapText="1"/>
    </xf>
    <xf numFmtId="0" fontId="84" fillId="0" borderId="13"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6" xfId="1" applyNumberFormat="1" applyFont="1" applyFill="1" applyBorder="1" applyAlignment="1" applyProtection="1">
      <alignment horizontal="center" vertical="center" wrapText="1"/>
      <protection locked="0"/>
    </xf>
    <xf numFmtId="0" fontId="3" fillId="0" borderId="50" xfId="0" applyFont="1" applyBorder="1"/>
    <xf numFmtId="0" fontId="3" fillId="0" borderId="51" xfId="0" applyFont="1" applyBorder="1"/>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97" fillId="0" borderId="0" xfId="0" applyFont="1"/>
    <xf numFmtId="0" fontId="3" fillId="0" borderId="59" xfId="0" applyFont="1" applyBorder="1"/>
    <xf numFmtId="0" fontId="3" fillId="0" borderId="13" xfId="0" applyFont="1" applyBorder="1" applyAlignment="1">
      <alignment wrapText="1"/>
    </xf>
    <xf numFmtId="0" fontId="3" fillId="0" borderId="23" xfId="0" applyFont="1" applyBorder="1" applyAlignment="1">
      <alignment wrapText="1"/>
    </xf>
    <xf numFmtId="0" fontId="3" fillId="0" borderId="14"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36" borderId="19" xfId="0" applyNumberFormat="1" applyFont="1" applyFill="1" applyBorder="1"/>
    <xf numFmtId="9" fontId="3" fillId="0" borderId="16" xfId="20962" applyFont="1" applyBorder="1"/>
    <xf numFmtId="9" fontId="3" fillId="36" borderId="20"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19" xfId="0" applyNumberFormat="1" applyFont="1" applyFill="1" applyBorder="1"/>
    <xf numFmtId="0" fontId="84" fillId="0" borderId="64" xfId="0" applyFont="1" applyBorder="1" applyAlignment="1">
      <alignment vertical="center" wrapText="1"/>
    </xf>
    <xf numFmtId="193" fontId="86" fillId="36" borderId="19"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4" xfId="0" applyFont="1" applyFill="1" applyBorder="1" applyAlignment="1">
      <alignment horizontal="left"/>
    </xf>
    <xf numFmtId="0" fontId="99" fillId="3" borderId="75" xfId="0" applyFont="1" applyFill="1" applyBorder="1" applyAlignment="1">
      <alignment horizontal="left"/>
    </xf>
    <xf numFmtId="0" fontId="4" fillId="3" borderId="78" xfId="0" applyFont="1" applyFill="1" applyBorder="1" applyAlignment="1">
      <alignment vertical="center"/>
    </xf>
    <xf numFmtId="0" fontId="3" fillId="3" borderId="79" xfId="0" applyFont="1" applyFill="1" applyBorder="1" applyAlignment="1">
      <alignment vertical="center"/>
    </xf>
    <xf numFmtId="0" fontId="3" fillId="3" borderId="80" xfId="0" applyFont="1" applyFill="1" applyBorder="1" applyAlignment="1">
      <alignment vertical="center"/>
    </xf>
    <xf numFmtId="0" fontId="3" fillId="0" borderId="6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81" xfId="0" applyFont="1" applyBorder="1" applyAlignment="1">
      <alignment vertical="center"/>
    </xf>
    <xf numFmtId="0" fontId="3" fillId="0" borderId="15" xfId="0" applyFont="1" applyBorder="1" applyAlignment="1">
      <alignment horizontal="center" vertical="center"/>
    </xf>
    <xf numFmtId="0" fontId="3" fillId="0" borderId="76" xfId="0" applyFont="1" applyBorder="1" applyAlignment="1">
      <alignment vertical="center"/>
    </xf>
    <xf numFmtId="0" fontId="4" fillId="0" borderId="76" xfId="0" applyFont="1" applyBorder="1" applyAlignment="1">
      <alignment vertical="center"/>
    </xf>
    <xf numFmtId="0" fontId="3" fillId="0" borderId="18" xfId="0" applyFont="1" applyBorder="1" applyAlignment="1">
      <alignment horizontal="center" vertical="center"/>
    </xf>
    <xf numFmtId="0" fontId="4" fillId="0" borderId="19" xfId="0" applyFont="1" applyBorder="1" applyAlignment="1">
      <alignment vertical="center"/>
    </xf>
    <xf numFmtId="0" fontId="3" fillId="3" borderId="59" xfId="0" applyFont="1" applyFill="1" applyBorder="1" applyAlignment="1">
      <alignment horizontal="center" vertical="center"/>
    </xf>
    <xf numFmtId="0" fontId="3" fillId="3" borderId="0" xfId="0" applyFont="1" applyFill="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169" fontId="9" fillId="37" borderId="51" xfId="20" applyBorder="1"/>
    <xf numFmtId="0" fontId="3" fillId="0" borderId="23" xfId="0" applyFont="1" applyBorder="1" applyAlignment="1">
      <alignment vertical="center"/>
    </xf>
    <xf numFmtId="0" fontId="3" fillId="0" borderId="82" xfId="0" applyFont="1" applyBorder="1" applyAlignment="1">
      <alignment horizontal="center" vertical="center"/>
    </xf>
    <xf numFmtId="0" fontId="3" fillId="0" borderId="83" xfId="0" applyFont="1" applyBorder="1" applyAlignment="1">
      <alignment vertical="center"/>
    </xf>
    <xf numFmtId="169" fontId="9" fillId="37" borderId="21" xfId="20" applyBorder="1"/>
    <xf numFmtId="169" fontId="9" fillId="37" borderId="84" xfId="20" applyBorder="1"/>
    <xf numFmtId="169" fontId="9" fillId="37" borderId="22"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7" xfId="20" applyBorder="1"/>
    <xf numFmtId="0" fontId="4" fillId="0" borderId="0" xfId="0" applyFont="1" applyAlignment="1">
      <alignment horizontal="center"/>
    </xf>
    <xf numFmtId="0" fontId="86" fillId="0" borderId="76" xfId="0" applyFont="1" applyBorder="1" applyAlignment="1">
      <alignment horizontal="center" vertical="center" wrapText="1"/>
    </xf>
    <xf numFmtId="0" fontId="86" fillId="0" borderId="77" xfId="0" applyFont="1" applyBorder="1" applyAlignment="1">
      <alignment horizontal="center" vertical="center" wrapText="1"/>
    </xf>
    <xf numFmtId="0" fontId="4" fillId="36" borderId="13"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left" vertical="center" wrapText="1"/>
    </xf>
    <xf numFmtId="0" fontId="4" fillId="36" borderId="77" xfId="0" applyFont="1" applyFill="1" applyBorder="1" applyAlignment="1">
      <alignment horizontal="left" vertical="center" wrapText="1"/>
    </xf>
    <xf numFmtId="0" fontId="3" fillId="0" borderId="15" xfId="0" applyFont="1" applyBorder="1" applyAlignment="1">
      <alignment horizontal="right" vertical="center" wrapText="1"/>
    </xf>
    <xf numFmtId="0" fontId="100" fillId="0" borderId="15" xfId="0" applyFont="1" applyBorder="1" applyAlignment="1">
      <alignment horizontal="right" vertical="center" wrapText="1"/>
    </xf>
    <xf numFmtId="0" fontId="4" fillId="0" borderId="15"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18" xfId="5" applyNumberFormat="1" applyFont="1" applyBorder="1" applyAlignment="1" applyProtection="1">
      <alignment horizontal="left" vertical="center"/>
      <protection locked="0"/>
    </xf>
    <xf numFmtId="0" fontId="102" fillId="0" borderId="19" xfId="9" applyFont="1" applyBorder="1" applyAlignment="1" applyProtection="1">
      <alignment horizontal="left" vertical="center" wrapText="1"/>
      <protection locked="0"/>
    </xf>
    <xf numFmtId="0" fontId="84" fillId="0" borderId="76" xfId="0" applyFont="1" applyBorder="1" applyAlignment="1">
      <alignment vertical="center" wrapText="1"/>
    </xf>
    <xf numFmtId="14" fontId="2" fillId="3" borderId="76" xfId="8" quotePrefix="1" applyNumberFormat="1" applyFont="1" applyFill="1" applyBorder="1" applyAlignment="1" applyProtection="1">
      <alignment horizontal="left"/>
      <protection locked="0"/>
    </xf>
    <xf numFmtId="0" fontId="6" fillId="0" borderId="76" xfId="17" applyFill="1" applyBorder="1" applyAlignment="1" applyProtection="1"/>
    <xf numFmtId="49" fontId="84" fillId="0" borderId="7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2" xfId="20964" applyFont="1" applyFill="1" applyBorder="1">
      <alignment vertical="center"/>
    </xf>
    <xf numFmtId="0" fontId="45" fillId="76" borderId="93" xfId="20964" applyFont="1" applyFill="1" applyBorder="1">
      <alignment vertical="center"/>
    </xf>
    <xf numFmtId="0" fontId="45" fillId="76" borderId="90" xfId="20964" applyFont="1" applyFill="1" applyBorder="1">
      <alignment vertical="center"/>
    </xf>
    <xf numFmtId="0" fontId="105" fillId="70" borderId="89" xfId="20964" applyFont="1" applyFill="1" applyBorder="1" applyAlignment="1">
      <alignment horizontal="center" vertical="center"/>
    </xf>
    <xf numFmtId="0" fontId="105" fillId="70" borderId="90" xfId="20964" applyFont="1" applyFill="1" applyBorder="1" applyAlignment="1">
      <alignment horizontal="left" vertical="center" wrapText="1"/>
    </xf>
    <xf numFmtId="164" fontId="105" fillId="0" borderId="91" xfId="7" applyNumberFormat="1" applyFont="1" applyFill="1" applyBorder="1" applyAlignment="1" applyProtection="1">
      <alignment horizontal="right" vertical="center"/>
      <protection locked="0"/>
    </xf>
    <xf numFmtId="0" fontId="104" fillId="77" borderId="91" xfId="20964" applyFont="1" applyFill="1" applyBorder="1" applyAlignment="1">
      <alignment horizontal="center" vertical="center"/>
    </xf>
    <xf numFmtId="0" fontId="104" fillId="77" borderId="93" xfId="20964" applyFont="1" applyFill="1" applyBorder="1" applyAlignment="1">
      <alignment vertical="top" wrapText="1"/>
    </xf>
    <xf numFmtId="164" fontId="45" fillId="76" borderId="90" xfId="7" applyNumberFormat="1" applyFont="1" applyFill="1" applyBorder="1" applyAlignment="1">
      <alignment horizontal="right" vertical="center"/>
    </xf>
    <xf numFmtId="0" fontId="106" fillId="70" borderId="89" xfId="20964" applyFont="1" applyFill="1" applyBorder="1" applyAlignment="1">
      <alignment horizontal="center" vertical="center"/>
    </xf>
    <xf numFmtId="0" fontId="105" fillId="70" borderId="93" xfId="20964" applyFont="1" applyFill="1" applyBorder="1" applyAlignment="1">
      <alignment vertical="center" wrapText="1"/>
    </xf>
    <xf numFmtId="0" fontId="105" fillId="70" borderId="90" xfId="20964" applyFont="1" applyFill="1" applyBorder="1" applyAlignment="1">
      <alignment horizontal="left" vertical="center"/>
    </xf>
    <xf numFmtId="0" fontId="106" fillId="3" borderId="89" xfId="20964" applyFont="1" applyFill="1" applyBorder="1" applyAlignment="1">
      <alignment horizontal="center" vertical="center"/>
    </xf>
    <xf numFmtId="0" fontId="105" fillId="3" borderId="90" xfId="20964" applyFont="1" applyFill="1" applyBorder="1" applyAlignment="1">
      <alignment horizontal="left" vertical="center"/>
    </xf>
    <xf numFmtId="0" fontId="106" fillId="0" borderId="89" xfId="20964" applyFont="1" applyBorder="1" applyAlignment="1">
      <alignment horizontal="center" vertical="center"/>
    </xf>
    <xf numFmtId="0" fontId="105" fillId="0" borderId="90" xfId="20964" applyFont="1" applyBorder="1" applyAlignment="1">
      <alignment horizontal="left" vertical="center"/>
    </xf>
    <xf numFmtId="0" fontId="107" fillId="77" borderId="91" xfId="20964" applyFont="1" applyFill="1" applyBorder="1" applyAlignment="1">
      <alignment horizontal="center" vertical="center"/>
    </xf>
    <xf numFmtId="0" fontId="104" fillId="77" borderId="93" xfId="20964" applyFont="1" applyFill="1" applyBorder="1">
      <alignment vertical="center"/>
    </xf>
    <xf numFmtId="164" fontId="105" fillId="77" borderId="91" xfId="7" applyNumberFormat="1" applyFont="1" applyFill="1" applyBorder="1" applyAlignment="1" applyProtection="1">
      <alignment horizontal="right" vertical="center"/>
      <protection locked="0"/>
    </xf>
    <xf numFmtId="0" fontId="104" fillId="76" borderId="92" xfId="20964" applyFont="1" applyFill="1" applyBorder="1">
      <alignment vertical="center"/>
    </xf>
    <xf numFmtId="0" fontId="104" fillId="76" borderId="93" xfId="20964" applyFont="1" applyFill="1" applyBorder="1">
      <alignment vertical="center"/>
    </xf>
    <xf numFmtId="164" fontId="104" fillId="76" borderId="90" xfId="7" applyNumberFormat="1" applyFont="1" applyFill="1" applyBorder="1" applyAlignment="1">
      <alignment horizontal="right" vertical="center"/>
    </xf>
    <xf numFmtId="0" fontId="109" fillId="3" borderId="89" xfId="20964" applyFont="1" applyFill="1" applyBorder="1" applyAlignment="1">
      <alignment horizontal="center" vertical="center"/>
    </xf>
    <xf numFmtId="0" fontId="110" fillId="77" borderId="91" xfId="20964" applyFont="1" applyFill="1" applyBorder="1" applyAlignment="1">
      <alignment horizontal="center" vertical="center"/>
    </xf>
    <xf numFmtId="0" fontId="45" fillId="77" borderId="93" xfId="20964" applyFont="1" applyFill="1" applyBorder="1">
      <alignment vertical="center"/>
    </xf>
    <xf numFmtId="0" fontId="109" fillId="70" borderId="89" xfId="20964" applyFont="1" applyFill="1" applyBorder="1" applyAlignment="1">
      <alignment horizontal="center" vertical="center"/>
    </xf>
    <xf numFmtId="164" fontId="105" fillId="3" borderId="91" xfId="7" applyNumberFormat="1" applyFont="1" applyFill="1" applyBorder="1" applyAlignment="1" applyProtection="1">
      <alignment horizontal="right" vertical="center"/>
      <protection locked="0"/>
    </xf>
    <xf numFmtId="0" fontId="110" fillId="3" borderId="91" xfId="20964" applyFont="1" applyFill="1" applyBorder="1" applyAlignment="1">
      <alignment horizontal="center" vertical="center"/>
    </xf>
    <xf numFmtId="0" fontId="45" fillId="3" borderId="93" xfId="20964" applyFont="1" applyFill="1" applyBorder="1">
      <alignment vertical="center"/>
    </xf>
    <xf numFmtId="0" fontId="106"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Border="1" applyAlignment="1">
      <alignment horizontal="left" vertical="center" wrapText="1"/>
    </xf>
    <xf numFmtId="10" fontId="96" fillId="0" borderId="91" xfId="20962" applyNumberFormat="1" applyFont="1" applyFill="1" applyBorder="1" applyAlignment="1">
      <alignment horizontal="left" vertical="center" wrapText="1"/>
    </xf>
    <xf numFmtId="1" fontId="3" fillId="0" borderId="77" xfId="0" applyNumberFormat="1" applyFont="1" applyBorder="1" applyAlignment="1">
      <alignment horizontal="right" vertical="center" wrapText="1"/>
    </xf>
    <xf numFmtId="10" fontId="100"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0" fontId="4" fillId="36" borderId="91" xfId="0" applyFont="1" applyFill="1" applyBorder="1" applyAlignment="1">
      <alignment horizontal="left" vertical="center" wrapText="1"/>
    </xf>
    <xf numFmtId="0" fontId="3" fillId="0" borderId="91" xfId="0" applyFont="1" applyBorder="1" applyAlignment="1">
      <alignment horizontal="left" vertical="center" wrapText="1"/>
    </xf>
    <xf numFmtId="0" fontId="4" fillId="36" borderId="77" xfId="0" applyFont="1" applyFill="1" applyBorder="1" applyAlignment="1">
      <alignment horizontal="center" vertical="center" wrapText="1"/>
    </xf>
    <xf numFmtId="0" fontId="4" fillId="36" borderId="78" xfId="0" applyFont="1" applyFill="1" applyBorder="1" applyAlignment="1">
      <alignment vertical="center" wrapText="1"/>
    </xf>
    <xf numFmtId="0" fontId="4" fillId="36" borderId="90" xfId="0" applyFont="1" applyFill="1" applyBorder="1" applyAlignment="1">
      <alignment vertical="center" wrapText="1"/>
    </xf>
    <xf numFmtId="0" fontId="4" fillId="36" borderId="65" xfId="0" applyFont="1" applyFill="1" applyBorder="1" applyAlignment="1">
      <alignment vertical="center" wrapText="1"/>
    </xf>
    <xf numFmtId="0" fontId="4" fillId="36" borderId="26"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1" xfId="0" applyNumberFormat="1" applyFont="1" applyFill="1" applyBorder="1" applyAlignment="1">
      <alignment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88" xfId="20" applyFont="1" applyBorder="1"/>
    <xf numFmtId="0" fontId="2" fillId="2" borderId="15" xfId="0" applyFont="1" applyFill="1" applyBorder="1" applyAlignment="1">
      <alignment horizontal="right" vertical="center"/>
    </xf>
    <xf numFmtId="0" fontId="45" fillId="0" borderId="15" xfId="0" applyFont="1" applyBorder="1" applyAlignment="1">
      <alignment horizontal="center" vertical="center" wrapText="1"/>
    </xf>
    <xf numFmtId="0" fontId="2" fillId="2" borderId="18" xfId="0" applyFont="1" applyFill="1" applyBorder="1" applyAlignment="1">
      <alignment horizontal="right" vertical="center"/>
    </xf>
    <xf numFmtId="0" fontId="4" fillId="0" borderId="0" xfId="0" applyFont="1" applyAlignment="1">
      <alignment horizontal="center" wrapText="1"/>
    </xf>
    <xf numFmtId="0" fontId="3" fillId="3" borderId="50"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1" xfId="0" applyFont="1" applyFill="1" applyBorder="1" applyAlignment="1">
      <alignment horizontal="center" wrapText="1"/>
    </xf>
    <xf numFmtId="0" fontId="3" fillId="0" borderId="91" xfId="0" applyFont="1" applyBorder="1" applyAlignment="1">
      <alignment horizontal="center"/>
    </xf>
    <xf numFmtId="0" fontId="3" fillId="3" borderId="5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88" xfId="0" applyFont="1" applyFill="1" applyBorder="1" applyAlignment="1">
      <alignment horizontal="center" vertical="center" wrapText="1"/>
    </xf>
    <xf numFmtId="0" fontId="3" fillId="0" borderId="15" xfId="0" applyFont="1" applyBorder="1"/>
    <xf numFmtId="0" fontId="3" fillId="0" borderId="91" xfId="0" applyFont="1" applyBorder="1" applyAlignment="1">
      <alignment wrapText="1"/>
    </xf>
    <xf numFmtId="164" fontId="3" fillId="0" borderId="91" xfId="7" applyNumberFormat="1" applyFont="1" applyBorder="1"/>
    <xf numFmtId="0" fontId="99" fillId="0" borderId="91" xfId="0" applyFont="1" applyBorder="1" applyAlignment="1">
      <alignment horizontal="left" wrapText="1" indent="2"/>
    </xf>
    <xf numFmtId="169" fontId="9" fillId="37" borderId="91" xfId="20" applyBorder="1"/>
    <xf numFmtId="0" fontId="4" fillId="0" borderId="15" xfId="0" applyFont="1" applyBorder="1"/>
    <xf numFmtId="0" fontId="4" fillId="0" borderId="91" xfId="0" applyFont="1" applyBorder="1" applyAlignment="1">
      <alignment wrapText="1"/>
    </xf>
    <xf numFmtId="164" fontId="4" fillId="0" borderId="77" xfId="7" applyNumberFormat="1" applyFont="1" applyBorder="1"/>
    <xf numFmtId="0" fontId="111" fillId="3" borderId="59"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164" fontId="3" fillId="0" borderId="91" xfId="7" applyNumberFormat="1" applyFont="1" applyFill="1" applyBorder="1"/>
    <xf numFmtId="0" fontId="99" fillId="0" borderId="91"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88" xfId="0" applyFont="1" applyFill="1" applyBorder="1"/>
    <xf numFmtId="0" fontId="4" fillId="0" borderId="18" xfId="0" applyFont="1" applyBorder="1"/>
    <xf numFmtId="0" fontId="4" fillId="0" borderId="19" xfId="0" applyFont="1" applyBorder="1" applyAlignment="1">
      <alignment wrapText="1"/>
    </xf>
    <xf numFmtId="10" fontId="4" fillId="0" borderId="20" xfId="20962" applyNumberFormat="1" applyFont="1" applyBorder="1"/>
    <xf numFmtId="0" fontId="2" fillId="2" borderId="82" xfId="0" applyFont="1" applyFill="1" applyBorder="1" applyAlignment="1">
      <alignment horizontal="right" vertical="center"/>
    </xf>
    <xf numFmtId="0" fontId="2" fillId="0" borderId="89" xfId="0" applyFont="1" applyBorder="1" applyAlignment="1">
      <alignment vertical="center" wrapText="1"/>
    </xf>
    <xf numFmtId="0" fontId="112" fillId="0" borderId="0" xfId="11" applyFont="1"/>
    <xf numFmtId="0" fontId="114" fillId="0" borderId="0" xfId="11" applyFont="1"/>
    <xf numFmtId="0" fontId="113" fillId="0" borderId="0" xfId="0" applyFont="1"/>
    <xf numFmtId="0" fontId="115" fillId="0" borderId="64" xfId="0" applyFont="1" applyBorder="1" applyAlignment="1">
      <alignment horizontal="left" vertical="center" wrapText="1"/>
    </xf>
    <xf numFmtId="0" fontId="6" fillId="0" borderId="106" xfId="17" applyBorder="1" applyAlignment="1" applyProtection="1"/>
    <xf numFmtId="0" fontId="113" fillId="0" borderId="0" xfId="0" applyFont="1" applyAlignment="1">
      <alignment horizontal="left" vertical="top" wrapText="1"/>
    </xf>
    <xf numFmtId="0" fontId="0" fillId="0" borderId="106" xfId="0" applyBorder="1"/>
    <xf numFmtId="0" fontId="2" fillId="0" borderId="106" xfId="0" applyFont="1" applyBorder="1" applyAlignment="1">
      <alignment horizontal="center" vertical="center" wrapText="1"/>
    </xf>
    <xf numFmtId="0" fontId="111" fillId="0" borderId="106" xfId="0" applyFont="1" applyBorder="1" applyAlignment="1">
      <alignment horizontal="center" vertical="center"/>
    </xf>
    <xf numFmtId="0" fontId="0" fillId="0" borderId="106" xfId="0" applyBorder="1" applyAlignment="1">
      <alignment horizontal="center"/>
    </xf>
    <xf numFmtId="0" fontId="124" fillId="3" borderId="106" xfId="20966" applyFont="1" applyFill="1" applyBorder="1" applyAlignment="1">
      <alignment horizontal="left" vertical="center" wrapText="1"/>
    </xf>
    <xf numFmtId="0" fontId="125" fillId="0" borderId="106" xfId="20966" applyFont="1" applyBorder="1" applyAlignment="1">
      <alignment horizontal="left" vertical="center" wrapText="1" indent="1"/>
    </xf>
    <xf numFmtId="0" fontId="126" fillId="3" borderId="116" xfId="0" applyFont="1" applyFill="1" applyBorder="1" applyAlignment="1">
      <alignment horizontal="left" vertical="center" wrapText="1"/>
    </xf>
    <xf numFmtId="0" fontId="125" fillId="3" borderId="106" xfId="20966" applyFont="1" applyFill="1" applyBorder="1" applyAlignment="1">
      <alignment horizontal="left" vertical="center" wrapText="1" indent="1"/>
    </xf>
    <xf numFmtId="0" fontId="124" fillId="0" borderId="116" xfId="0" applyFont="1" applyBorder="1" applyAlignment="1">
      <alignment horizontal="left" vertical="center" wrapText="1"/>
    </xf>
    <xf numFmtId="0" fontId="126" fillId="0" borderId="116" xfId="0" applyFont="1" applyBorder="1" applyAlignment="1">
      <alignment horizontal="left" vertical="center" wrapText="1"/>
    </xf>
    <xf numFmtId="0" fontId="126" fillId="0" borderId="116" xfId="0" applyFont="1" applyBorder="1" applyAlignment="1">
      <alignment vertical="center" wrapText="1"/>
    </xf>
    <xf numFmtId="0" fontId="127" fillId="0" borderId="116" xfId="0" applyFont="1" applyBorder="1" applyAlignment="1">
      <alignment horizontal="left" vertical="center" wrapText="1" indent="1"/>
    </xf>
    <xf numFmtId="0" fontId="127" fillId="3" borderId="116" xfId="0" applyFont="1" applyFill="1" applyBorder="1" applyAlignment="1">
      <alignment horizontal="left" vertical="center" wrapText="1" indent="1"/>
    </xf>
    <xf numFmtId="0" fontId="126" fillId="3" borderId="117" xfId="0" applyFont="1" applyFill="1" applyBorder="1" applyAlignment="1">
      <alignment horizontal="left" vertical="center" wrapText="1"/>
    </xf>
    <xf numFmtId="0" fontId="127" fillId="0" borderId="106" xfId="20966" applyFont="1" applyBorder="1" applyAlignment="1">
      <alignment horizontal="left" vertical="center" wrapText="1" indent="1"/>
    </xf>
    <xf numFmtId="0" fontId="126" fillId="0" borderId="106" xfId="0" applyFont="1" applyBorder="1" applyAlignment="1">
      <alignment horizontal="left" vertical="center" wrapText="1"/>
    </xf>
    <xf numFmtId="0" fontId="128" fillId="0" borderId="106" xfId="20966" applyFont="1" applyBorder="1" applyAlignment="1">
      <alignment horizontal="center" vertical="center" wrapText="1"/>
    </xf>
    <xf numFmtId="0" fontId="126" fillId="3" borderId="118" xfId="0" applyFont="1" applyFill="1" applyBorder="1" applyAlignment="1">
      <alignment horizontal="left" vertical="center" wrapText="1"/>
    </xf>
    <xf numFmtId="0" fontId="0" fillId="0" borderId="119" xfId="0" applyBorder="1"/>
    <xf numFmtId="0" fontId="0" fillId="0" borderId="119" xfId="0" applyBorder="1" applyAlignment="1">
      <alignment horizontal="center"/>
    </xf>
    <xf numFmtId="0" fontId="125" fillId="3" borderId="119" xfId="20966" applyFont="1" applyFill="1" applyBorder="1" applyAlignment="1">
      <alignment horizontal="left" vertical="center" wrapText="1" indent="1"/>
    </xf>
    <xf numFmtId="0" fontId="125" fillId="3" borderId="116" xfId="0" applyFont="1" applyFill="1" applyBorder="1" applyAlignment="1">
      <alignment horizontal="left" vertical="center" wrapText="1" indent="1"/>
    </xf>
    <xf numFmtId="0" fontId="125" fillId="0" borderId="119" xfId="20966" applyFont="1" applyBorder="1" applyAlignment="1">
      <alignment horizontal="left" vertical="center" wrapText="1" indent="1"/>
    </xf>
    <xf numFmtId="0" fontId="125" fillId="0" borderId="116" xfId="0" applyFont="1" applyBorder="1" applyAlignment="1">
      <alignment horizontal="left" vertical="center" wrapText="1" indent="1"/>
    </xf>
    <xf numFmtId="0" fontId="125" fillId="0" borderId="117" xfId="0" applyFont="1" applyBorder="1" applyAlignment="1">
      <alignment horizontal="left" vertical="center" wrapText="1" indent="1"/>
    </xf>
    <xf numFmtId="0" fontId="126" fillId="0" borderId="119" xfId="20966" applyFont="1" applyBorder="1" applyAlignment="1">
      <alignment horizontal="left" vertical="center" wrapText="1"/>
    </xf>
    <xf numFmtId="0" fontId="126" fillId="0" borderId="119" xfId="0" applyFont="1" applyBorder="1" applyAlignment="1">
      <alignment vertical="center" wrapText="1"/>
    </xf>
    <xf numFmtId="0" fontId="128" fillId="0" borderId="119" xfId="20966" applyFont="1" applyBorder="1" applyAlignment="1">
      <alignment horizontal="center" vertical="center" wrapText="1"/>
    </xf>
    <xf numFmtId="0" fontId="126" fillId="3" borderId="119" xfId="20966" applyFont="1" applyFill="1" applyBorder="1" applyAlignment="1">
      <alignment horizontal="left" vertical="center" wrapText="1"/>
    </xf>
    <xf numFmtId="0" fontId="129" fillId="0" borderId="0" xfId="0" applyFont="1" applyAlignment="1">
      <alignment horizontal="justify"/>
    </xf>
    <xf numFmtId="0" fontId="126" fillId="0" borderId="119"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9" xfId="0" applyFont="1" applyBorder="1" applyAlignment="1">
      <alignment horizontal="center" vertical="center" wrapText="1"/>
    </xf>
    <xf numFmtId="0" fontId="0" fillId="0" borderId="119" xfId="0" applyBorder="1" applyAlignment="1">
      <alignment horizontal="center" vertical="center"/>
    </xf>
    <xf numFmtId="0" fontId="126" fillId="0" borderId="124" xfId="0" applyFont="1" applyBorder="1" applyAlignment="1">
      <alignment horizontal="justify" vertical="center" wrapText="1"/>
    </xf>
    <xf numFmtId="0" fontId="126" fillId="0" borderId="116" xfId="0" applyFont="1" applyBorder="1" applyAlignment="1">
      <alignment horizontal="justify" vertical="center" wrapText="1"/>
    </xf>
    <xf numFmtId="0" fontId="124" fillId="0" borderId="116" xfId="0" applyFont="1" applyBorder="1" applyAlignment="1">
      <alignment horizontal="justify" vertical="center" wrapText="1"/>
    </xf>
    <xf numFmtId="0" fontId="126" fillId="3" borderId="116" xfId="0" applyFont="1" applyFill="1" applyBorder="1" applyAlignment="1">
      <alignment horizontal="justify" vertical="center" wrapText="1"/>
    </xf>
    <xf numFmtId="0" fontId="126" fillId="0" borderId="117" xfId="0" applyFont="1" applyBorder="1" applyAlignment="1">
      <alignment horizontal="justify" vertical="center" wrapText="1"/>
    </xf>
    <xf numFmtId="0" fontId="126" fillId="0" borderId="118" xfId="0" applyFont="1" applyBorder="1" applyAlignment="1">
      <alignment horizontal="justify" vertical="center" wrapText="1"/>
    </xf>
    <xf numFmtId="0" fontId="124" fillId="0" borderId="116" xfId="0" applyFont="1" applyBorder="1" applyAlignment="1">
      <alignment vertical="center" wrapText="1"/>
    </xf>
    <xf numFmtId="0" fontId="125" fillId="0" borderId="116" xfId="0" applyFont="1" applyBorder="1" applyAlignment="1">
      <alignment horizontal="left" vertical="center" wrapText="1"/>
    </xf>
    <xf numFmtId="0" fontId="126" fillId="0" borderId="125" xfId="0" applyFont="1" applyBorder="1" applyAlignment="1">
      <alignment vertical="center" wrapText="1"/>
    </xf>
    <xf numFmtId="0" fontId="126" fillId="3" borderId="116" xfId="0" applyFont="1" applyFill="1" applyBorder="1" applyAlignment="1">
      <alignment vertical="center" wrapText="1"/>
    </xf>
    <xf numFmtId="0" fontId="104" fillId="0" borderId="122" xfId="0" applyFont="1" applyBorder="1" applyAlignment="1">
      <alignment vertical="center" wrapText="1"/>
    </xf>
    <xf numFmtId="193" fontId="94" fillId="0" borderId="119" xfId="0" applyNumberFormat="1" applyFont="1" applyBorder="1" applyAlignment="1">
      <alignment horizontal="right"/>
    </xf>
    <xf numFmtId="0" fontId="2" fillId="0" borderId="122" xfId="0" applyFont="1" applyBorder="1" applyAlignment="1">
      <alignment horizontal="left" vertical="center" wrapText="1" indent="4"/>
    </xf>
    <xf numFmtId="0" fontId="45" fillId="0" borderId="122" xfId="0" applyFont="1" applyBorder="1" applyAlignment="1">
      <alignment vertical="center" wrapText="1"/>
    </xf>
    <xf numFmtId="0" fontId="2" fillId="0" borderId="119" xfId="0" applyFont="1" applyBorder="1" applyAlignment="1" applyProtection="1">
      <alignment horizontal="left" vertical="center" indent="11"/>
      <protection locked="0"/>
    </xf>
    <xf numFmtId="0" fontId="46" fillId="0" borderId="119" xfId="0" applyFont="1" applyBorder="1" applyAlignment="1" applyProtection="1">
      <alignment horizontal="left" vertical="center" indent="17"/>
      <protection locked="0"/>
    </xf>
    <xf numFmtId="0" fontId="111" fillId="0" borderId="119" xfId="0" applyFont="1" applyBorder="1" applyAlignment="1">
      <alignment vertical="center"/>
    </xf>
    <xf numFmtId="0" fontId="95" fillId="0" borderId="119" xfId="0" applyFont="1" applyBorder="1" applyAlignment="1">
      <alignment vertical="center" wrapText="1"/>
    </xf>
    <xf numFmtId="0" fontId="96" fillId="0" borderId="122" xfId="0" applyFont="1" applyBorder="1" applyAlignment="1">
      <alignment horizontal="left" vertical="center" wrapText="1"/>
    </xf>
    <xf numFmtId="0" fontId="2" fillId="0" borderId="122" xfId="0" applyFont="1" applyBorder="1" applyAlignment="1">
      <alignment horizontal="left" vertical="center" wrapText="1"/>
    </xf>
    <xf numFmtId="193" fontId="94" fillId="0" borderId="0" xfId="0" applyNumberFormat="1" applyFont="1" applyAlignment="1">
      <alignment horizontal="right"/>
    </xf>
    <xf numFmtId="43" fontId="84" fillId="0" borderId="76" xfId="7" applyFont="1" applyFill="1" applyBorder="1" applyAlignment="1">
      <alignment horizontal="center" vertical="center"/>
    </xf>
    <xf numFmtId="0" fontId="125" fillId="3" borderId="117" xfId="0" applyFont="1" applyFill="1" applyBorder="1" applyAlignment="1">
      <alignment horizontal="left" vertical="center" wrapText="1" indent="1"/>
    </xf>
    <xf numFmtId="0" fontId="125" fillId="3" borderId="119" xfId="0" applyFont="1" applyFill="1" applyBorder="1" applyAlignment="1">
      <alignment horizontal="left" vertical="center" wrapText="1" indent="1"/>
    </xf>
    <xf numFmtId="167" fontId="84" fillId="0" borderId="119" xfId="0" applyNumberFormat="1" applyFont="1" applyBorder="1" applyAlignment="1">
      <alignment horizontal="center"/>
    </xf>
    <xf numFmtId="0" fontId="84" fillId="0" borderId="119" xfId="0" applyFont="1" applyBorder="1"/>
    <xf numFmtId="0" fontId="125" fillId="0" borderId="119" xfId="0" applyFont="1" applyBorder="1" applyAlignment="1">
      <alignment horizontal="left" vertical="center" wrapText="1" indent="1"/>
    </xf>
    <xf numFmtId="0" fontId="126" fillId="3" borderId="119" xfId="0" applyFont="1" applyFill="1" applyBorder="1" applyAlignment="1">
      <alignment horizontal="left" vertical="center" wrapText="1"/>
    </xf>
    <xf numFmtId="0" fontId="127" fillId="3" borderId="119" xfId="0" applyFont="1" applyFill="1" applyBorder="1" applyAlignment="1">
      <alignment horizontal="left" vertical="center" wrapText="1" indent="1"/>
    </xf>
    <xf numFmtId="0" fontId="129" fillId="0" borderId="119" xfId="0" applyFont="1" applyBorder="1" applyAlignment="1">
      <alignment horizontal="justify"/>
    </xf>
    <xf numFmtId="167" fontId="86" fillId="0" borderId="119" xfId="0" applyNumberFormat="1" applyFont="1" applyBorder="1" applyAlignment="1">
      <alignment horizontal="center"/>
    </xf>
    <xf numFmtId="167" fontId="86" fillId="0" borderId="52" xfId="0" applyNumberFormat="1" applyFont="1" applyBorder="1" applyAlignment="1">
      <alignment horizontal="center"/>
    </xf>
    <xf numFmtId="167" fontId="87" fillId="0" borderId="54" xfId="0" applyNumberFormat="1" applyFont="1" applyBorder="1" applyAlignment="1">
      <alignment horizontal="center"/>
    </xf>
    <xf numFmtId="167" fontId="46" fillId="0" borderId="54" xfId="0" applyNumberFormat="1" applyFont="1" applyBorder="1" applyAlignment="1">
      <alignment horizontal="center"/>
    </xf>
    <xf numFmtId="193" fontId="84" fillId="0" borderId="28" xfId="0" applyNumberFormat="1" applyFont="1" applyBorder="1" applyAlignment="1">
      <alignment horizontal="center" vertical="center"/>
    </xf>
    <xf numFmtId="0" fontId="116" fillId="0" borderId="119" xfId="0" applyFont="1" applyBorder="1"/>
    <xf numFmtId="49" fontId="118" fillId="0" borderId="119" xfId="5" applyNumberFormat="1" applyFont="1" applyBorder="1" applyAlignment="1" applyProtection="1">
      <alignment horizontal="right" vertical="center"/>
      <protection locked="0"/>
    </xf>
    <xf numFmtId="0" fontId="117" fillId="3" borderId="119" xfId="13" applyFont="1" applyFill="1" applyBorder="1" applyAlignment="1" applyProtection="1">
      <alignment horizontal="left" vertical="center" wrapText="1"/>
      <protection locked="0"/>
    </xf>
    <xf numFmtId="49" fontId="117" fillId="3" borderId="119" xfId="5" applyNumberFormat="1" applyFont="1" applyFill="1" applyBorder="1" applyAlignment="1" applyProtection="1">
      <alignment horizontal="right" vertical="center"/>
      <protection locked="0"/>
    </xf>
    <xf numFmtId="0" fontId="117" fillId="0" borderId="119" xfId="13" applyFont="1" applyBorder="1" applyAlignment="1" applyProtection="1">
      <alignment horizontal="left" vertical="center" wrapText="1"/>
      <protection locked="0"/>
    </xf>
    <xf numFmtId="49" fontId="117" fillId="0" borderId="119" xfId="5" applyNumberFormat="1" applyFont="1" applyBorder="1" applyAlignment="1" applyProtection="1">
      <alignment horizontal="right" vertical="center"/>
      <protection locked="0"/>
    </xf>
    <xf numFmtId="0" fontId="119" fillId="0" borderId="119" xfId="13" applyFont="1" applyBorder="1" applyAlignment="1" applyProtection="1">
      <alignment horizontal="left" vertical="center" wrapText="1"/>
      <protection locked="0"/>
    </xf>
    <xf numFmtId="0" fontId="116" fillId="0" borderId="119" xfId="0" applyFont="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166" fontId="112" fillId="36" borderId="119" xfId="20965" applyFont="1" applyFill="1" applyBorder="1"/>
    <xf numFmtId="0" fontId="112" fillId="0" borderId="119" xfId="0" applyFont="1" applyBorder="1"/>
    <xf numFmtId="0" fontId="112" fillId="0" borderId="119" xfId="0" applyFont="1" applyBorder="1" applyAlignment="1">
      <alignment horizontal="left" indent="8"/>
    </xf>
    <xf numFmtId="0" fontId="112" fillId="0" borderId="119" xfId="0" applyFont="1" applyBorder="1" applyAlignment="1">
      <alignment wrapText="1"/>
    </xf>
    <xf numFmtId="0" fontId="116" fillId="0" borderId="0" xfId="0" applyFont="1"/>
    <xf numFmtId="0" fontId="115" fillId="0" borderId="119" xfId="0" applyFont="1" applyBorder="1"/>
    <xf numFmtId="49" fontId="118" fillId="0" borderId="119" xfId="5" applyNumberFormat="1" applyFont="1" applyBorder="1" applyAlignment="1" applyProtection="1">
      <alignment horizontal="right" vertical="center" wrapText="1"/>
      <protection locked="0"/>
    </xf>
    <xf numFmtId="49" fontId="117" fillId="3" borderId="119" xfId="5" applyNumberFormat="1" applyFont="1" applyFill="1" applyBorder="1" applyAlignment="1" applyProtection="1">
      <alignment horizontal="right" vertical="center" wrapText="1"/>
      <protection locked="0"/>
    </xf>
    <xf numFmtId="49" fontId="117" fillId="0" borderId="119" xfId="5" applyNumberFormat="1" applyFont="1" applyBorder="1" applyAlignment="1" applyProtection="1">
      <alignment horizontal="right" vertical="center" wrapText="1"/>
      <protection locked="0"/>
    </xf>
    <xf numFmtId="0" fontId="112" fillId="0" borderId="119"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119"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19" xfId="0" applyFont="1" applyBorder="1" applyAlignment="1">
      <alignment horizontal="left" vertical="center" wrapText="1"/>
    </xf>
    <xf numFmtId="0" fontId="115" fillId="0" borderId="119" xfId="0" applyFont="1" applyBorder="1" applyAlignment="1">
      <alignment horizontal="left" wrapText="1" indent="1"/>
    </xf>
    <xf numFmtId="0" fontId="115" fillId="0" borderId="119" xfId="0" applyFont="1" applyBorder="1" applyAlignment="1">
      <alignment horizontal="left" vertical="center" indent="1"/>
    </xf>
    <xf numFmtId="0" fontId="113" fillId="0" borderId="119" xfId="0" applyFont="1" applyBorder="1"/>
    <xf numFmtId="0" fontId="112" fillId="0" borderId="119" xfId="0" applyFont="1" applyBorder="1" applyAlignment="1">
      <alignment horizontal="left" wrapText="1" indent="1"/>
    </xf>
    <xf numFmtId="0" fontId="112" fillId="0" borderId="119" xfId="0" applyFont="1" applyBorder="1" applyAlignment="1">
      <alignment horizontal="left" indent="1"/>
    </xf>
    <xf numFmtId="0" fontId="112" fillId="0" borderId="119" xfId="0" applyFont="1" applyBorder="1" applyAlignment="1">
      <alignment horizontal="left" wrapText="1" indent="4"/>
    </xf>
    <xf numFmtId="0" fontId="112" fillId="0" borderId="119" xfId="0" applyFont="1" applyBorder="1" applyAlignment="1">
      <alignment horizontal="left" indent="3"/>
    </xf>
    <xf numFmtId="0" fontId="115" fillId="0" borderId="119" xfId="0" applyFont="1" applyBorder="1" applyAlignment="1">
      <alignment horizontal="left" indent="1"/>
    </xf>
    <xf numFmtId="0" fontId="113" fillId="78" borderId="119" xfId="0" applyFont="1" applyFill="1" applyBorder="1"/>
    <xf numFmtId="0" fontId="116" fillId="0" borderId="7" xfId="0" applyFont="1" applyBorder="1"/>
    <xf numFmtId="0" fontId="113" fillId="0" borderId="119" xfId="0" applyFont="1" applyBorder="1" applyAlignment="1">
      <alignment horizontal="left" wrapText="1" indent="2"/>
    </xf>
    <xf numFmtId="0" fontId="113" fillId="0" borderId="119" xfId="0" applyFont="1" applyBorder="1" applyAlignment="1">
      <alignment horizontal="left" wrapText="1"/>
    </xf>
    <xf numFmtId="0" fontId="115" fillId="76" borderId="119" xfId="0" applyFont="1" applyFill="1" applyBorder="1"/>
    <xf numFmtId="0" fontId="112" fillId="0" borderId="119" xfId="0" applyFont="1" applyBorder="1" applyAlignment="1">
      <alignment horizontal="center"/>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98" xfId="0" applyFont="1" applyBorder="1" applyAlignment="1">
      <alignment horizontal="center" vertical="center" wrapText="1"/>
    </xf>
    <xf numFmtId="0" fontId="112" fillId="0" borderId="122" xfId="0" applyFont="1" applyBorder="1" applyAlignment="1">
      <alignment horizontal="center" vertical="center" wrapText="1"/>
    </xf>
    <xf numFmtId="0" fontId="112" fillId="0" borderId="99" xfId="0" applyFont="1" applyBorder="1" applyAlignment="1">
      <alignment horizontal="center" vertical="center" wrapText="1"/>
    </xf>
    <xf numFmtId="0" fontId="112" fillId="0" borderId="20" xfId="0" applyFont="1" applyBorder="1"/>
    <xf numFmtId="0" fontId="112" fillId="0" borderId="19" xfId="0" applyFont="1" applyBorder="1"/>
    <xf numFmtId="0" fontId="112" fillId="0" borderId="22" xfId="0" applyFont="1" applyBorder="1"/>
    <xf numFmtId="49" fontId="112" fillId="0" borderId="20" xfId="0" applyNumberFormat="1" applyFont="1" applyBorder="1" applyAlignment="1">
      <alignment horizontal="left" wrapText="1" indent="1"/>
    </xf>
    <xf numFmtId="0" fontId="112" fillId="0" borderId="18" xfId="0" applyFont="1" applyBorder="1" applyAlignment="1">
      <alignment horizontal="left" wrapText="1" indent="1"/>
    </xf>
    <xf numFmtId="0" fontId="112" fillId="0" borderId="77" xfId="0" applyFont="1" applyBorder="1"/>
    <xf numFmtId="0" fontId="112" fillId="0" borderId="122" xfId="0" applyFont="1" applyBorder="1"/>
    <xf numFmtId="49" fontId="112" fillId="0" borderId="77" xfId="0" applyNumberFormat="1" applyFont="1" applyBorder="1" applyAlignment="1">
      <alignment horizontal="left" wrapText="1" indent="1"/>
    </xf>
    <xf numFmtId="0" fontId="112" fillId="0" borderId="15" xfId="0" applyFont="1" applyBorder="1" applyAlignment="1">
      <alignment horizontal="left" wrapText="1" indent="1"/>
    </xf>
    <xf numFmtId="49" fontId="112" fillId="0" borderId="15" xfId="0" applyNumberFormat="1" applyFont="1" applyBorder="1" applyAlignment="1">
      <alignment horizontal="left" wrapText="1" indent="3"/>
    </xf>
    <xf numFmtId="49" fontId="112" fillId="0" borderId="77" xfId="0" applyNumberFormat="1" applyFont="1" applyBorder="1" applyAlignment="1">
      <alignment horizontal="left" wrapText="1" indent="3"/>
    </xf>
    <xf numFmtId="49" fontId="112" fillId="0" borderId="15" xfId="0" applyNumberFormat="1" applyFont="1" applyBorder="1" applyAlignment="1">
      <alignment horizontal="left" wrapText="1" indent="2"/>
    </xf>
    <xf numFmtId="49" fontId="112" fillId="0" borderId="77" xfId="0" applyNumberFormat="1" applyFont="1" applyBorder="1" applyAlignment="1">
      <alignment horizontal="left" wrapText="1" indent="2"/>
    </xf>
    <xf numFmtId="49" fontId="112" fillId="0" borderId="77" xfId="0" applyNumberFormat="1" applyFont="1" applyBorder="1" applyAlignment="1">
      <alignment horizontal="left" vertical="top" wrapText="1" indent="2"/>
    </xf>
    <xf numFmtId="0" fontId="112" fillId="79" borderId="77" xfId="0" applyFont="1" applyFill="1" applyBorder="1"/>
    <xf numFmtId="0" fontId="112" fillId="79" borderId="119" xfId="0" applyFont="1" applyFill="1" applyBorder="1"/>
    <xf numFmtId="0" fontId="112" fillId="79" borderId="122" xfId="0" applyFont="1" applyFill="1" applyBorder="1"/>
    <xf numFmtId="0" fontId="112" fillId="79" borderId="15" xfId="0" applyFont="1" applyFill="1" applyBorder="1"/>
    <xf numFmtId="49" fontId="112" fillId="0" borderId="77" xfId="0" applyNumberFormat="1" applyFont="1" applyBorder="1" applyAlignment="1">
      <alignment horizontal="left" indent="1"/>
    </xf>
    <xf numFmtId="0" fontId="112" fillId="0" borderId="15" xfId="0" applyFont="1" applyBorder="1" applyAlignment="1">
      <alignment horizontal="left" indent="1"/>
    </xf>
    <xf numFmtId="49" fontId="112" fillId="0" borderId="15" xfId="0" applyNumberFormat="1" applyFont="1" applyBorder="1" applyAlignment="1">
      <alignment horizontal="left" indent="1"/>
    </xf>
    <xf numFmtId="49" fontId="112" fillId="0" borderId="15" xfId="0" applyNumberFormat="1" applyFont="1" applyBorder="1" applyAlignment="1">
      <alignment horizontal="left" indent="3"/>
    </xf>
    <xf numFmtId="49" fontId="112" fillId="0" borderId="77" xfId="0" applyNumberFormat="1" applyFont="1" applyBorder="1" applyAlignment="1">
      <alignment horizontal="left" indent="3"/>
    </xf>
    <xf numFmtId="0" fontId="112" fillId="0" borderId="15" xfId="0" applyFont="1" applyBorder="1" applyAlignment="1">
      <alignment horizontal="left" indent="2"/>
    </xf>
    <xf numFmtId="0" fontId="112" fillId="0" borderId="77" xfId="0" applyFont="1" applyBorder="1" applyAlignment="1">
      <alignment horizontal="left" indent="2"/>
    </xf>
    <xf numFmtId="0" fontId="112" fillId="0" borderId="77" xfId="0" applyFont="1" applyBorder="1" applyAlignment="1">
      <alignment horizontal="left" indent="1"/>
    </xf>
    <xf numFmtId="0" fontId="115" fillId="0" borderId="15" xfId="0" applyFont="1" applyBorder="1"/>
    <xf numFmtId="0" fontId="115" fillId="0" borderId="60" xfId="0" applyFont="1" applyBorder="1"/>
    <xf numFmtId="0" fontId="112" fillId="0" borderId="63" xfId="0" applyFont="1" applyBorder="1"/>
    <xf numFmtId="0" fontId="112" fillId="0" borderId="71" xfId="0" applyFont="1" applyBorder="1" applyAlignment="1">
      <alignment horizontal="center" vertical="center" wrapText="1"/>
    </xf>
    <xf numFmtId="0" fontId="112" fillId="0" borderId="77" xfId="0" applyFont="1" applyBorder="1" applyAlignment="1">
      <alignment horizontal="center" vertical="center" wrapText="1"/>
    </xf>
    <xf numFmtId="0" fontId="112" fillId="0" borderId="0" xfId="0" applyFont="1" applyAlignment="1">
      <alignment horizontal="left"/>
    </xf>
    <xf numFmtId="0" fontId="115" fillId="0" borderId="119" xfId="0" applyFont="1" applyBorder="1" applyAlignment="1">
      <alignment horizontal="left" vertical="center" wrapText="1"/>
    </xf>
    <xf numFmtId="0" fontId="117" fillId="0" borderId="0" xfId="0" applyFont="1"/>
    <xf numFmtId="0" fontId="94" fillId="0" borderId="0" xfId="0" applyFont="1" applyAlignment="1">
      <alignment wrapText="1"/>
    </xf>
    <xf numFmtId="0" fontId="117" fillId="0" borderId="119" xfId="0" applyFont="1" applyBorder="1"/>
    <xf numFmtId="0" fontId="115" fillId="0" borderId="119"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4" xfId="0" applyFont="1" applyBorder="1" applyAlignment="1">
      <alignment horizontal="left" vertical="center" wrapText="1" indent="1" readingOrder="1"/>
    </xf>
    <xf numFmtId="0" fontId="133" fillId="0" borderId="119" xfId="0" applyFont="1" applyBorder="1" applyAlignment="1">
      <alignment horizontal="left" indent="3"/>
    </xf>
    <xf numFmtId="0" fontId="115" fillId="0" borderId="119" xfId="0" applyFont="1" applyBorder="1" applyAlignment="1">
      <alignment vertical="center" wrapText="1" readingOrder="1"/>
    </xf>
    <xf numFmtId="0" fontId="133" fillId="0" borderId="119" xfId="0" applyFont="1" applyBorder="1" applyAlignment="1">
      <alignment horizontal="left" indent="2"/>
    </xf>
    <xf numFmtId="0" fontId="112" fillId="0" borderId="115" xfId="0" applyFont="1" applyBorder="1" applyAlignment="1">
      <alignment vertical="center" wrapText="1" readingOrder="1"/>
    </xf>
    <xf numFmtId="0" fontId="133" fillId="0" borderId="123" xfId="0" applyFont="1" applyBorder="1" applyAlignment="1">
      <alignment horizontal="left" indent="2"/>
    </xf>
    <xf numFmtId="0" fontId="112" fillId="0" borderId="114" xfId="0" applyFont="1" applyBorder="1" applyAlignment="1">
      <alignment vertical="center" wrapText="1" readingOrder="1"/>
    </xf>
    <xf numFmtId="0" fontId="112" fillId="0" borderId="113" xfId="0" applyFont="1" applyBorder="1" applyAlignment="1">
      <alignment vertical="center" wrapText="1" readingOrder="1"/>
    </xf>
    <xf numFmtId="0" fontId="133" fillId="0" borderId="7" xfId="0" applyFont="1" applyBorder="1"/>
    <xf numFmtId="0" fontId="2" fillId="0" borderId="12" xfId="0" applyFont="1" applyBorder="1" applyAlignment="1">
      <alignment horizontal="left" vertical="center" wrapText="1" indent="1"/>
    </xf>
    <xf numFmtId="169" fontId="2" fillId="37" borderId="59" xfId="20" applyFont="1" applyBorder="1"/>
    <xf numFmtId="167" fontId="135" fillId="80" borderId="53" xfId="0" applyNumberFormat="1" applyFont="1" applyFill="1" applyBorder="1" applyAlignment="1">
      <alignment horizontal="center"/>
    </xf>
    <xf numFmtId="0" fontId="2" fillId="81" borderId="0" xfId="13" applyFont="1" applyFill="1" applyAlignment="1" applyProtection="1">
      <alignment wrapText="1"/>
      <protection locked="0"/>
    </xf>
    <xf numFmtId="10" fontId="3" fillId="0" borderId="119" xfId="20962" applyNumberFormat="1" applyFont="1" applyFill="1" applyBorder="1" applyAlignment="1" applyProtection="1">
      <alignment horizontal="right" vertical="center" wrapText="1"/>
      <protection locked="0"/>
    </xf>
    <xf numFmtId="3" fontId="103" fillId="0" borderId="91" xfId="0" applyNumberFormat="1" applyFont="1" applyBorder="1" applyAlignment="1">
      <alignment vertical="center" wrapText="1"/>
    </xf>
    <xf numFmtId="9" fontId="84" fillId="0" borderId="17" xfId="0" applyNumberFormat="1" applyFont="1" applyBorder="1"/>
    <xf numFmtId="0" fontId="2" fillId="0" borderId="82" xfId="0" applyFont="1" applyBorder="1" applyAlignment="1">
      <alignment vertical="center"/>
    </xf>
    <xf numFmtId="165" fontId="3" fillId="0" borderId="87" xfId="20962" applyNumberFormat="1" applyFont="1" applyBorder="1" applyAlignment="1">
      <alignment vertical="center"/>
    </xf>
    <xf numFmtId="194" fontId="105" fillId="0" borderId="91" xfId="7" applyNumberFormat="1" applyFont="1" applyFill="1" applyBorder="1" applyAlignment="1" applyProtection="1">
      <alignment horizontal="right" vertical="center"/>
      <protection locked="0"/>
    </xf>
    <xf numFmtId="2" fontId="117" fillId="0" borderId="119" xfId="0" applyNumberFormat="1" applyFont="1" applyBorder="1"/>
    <xf numFmtId="1" fontId="117" fillId="0" borderId="119" xfId="0" applyNumberFormat="1" applyFont="1" applyBorder="1"/>
    <xf numFmtId="2" fontId="0" fillId="0" borderId="119" xfId="0" applyNumberFormat="1" applyBorder="1"/>
    <xf numFmtId="3" fontId="116" fillId="0" borderId="119" xfId="0" applyNumberFormat="1" applyFont="1" applyBorder="1"/>
    <xf numFmtId="4" fontId="116" fillId="0" borderId="119" xfId="0" applyNumberFormat="1" applyFont="1" applyBorder="1"/>
    <xf numFmtId="43" fontId="115" fillId="0" borderId="15" xfId="0" applyNumberFormat="1" applyFont="1" applyBorder="1"/>
    <xf numFmtId="43" fontId="112" fillId="0" borderId="119" xfId="0" applyNumberFormat="1" applyFont="1" applyBorder="1"/>
    <xf numFmtId="10" fontId="117" fillId="0" borderId="119" xfId="0" applyNumberFormat="1" applyFont="1" applyBorder="1"/>
    <xf numFmtId="14" fontId="2" fillId="0" borderId="3" xfId="0" applyNumberFormat="1" applyFont="1" applyBorder="1" applyAlignment="1" applyProtection="1">
      <alignment vertical="center" wrapText="1"/>
      <protection locked="0"/>
    </xf>
    <xf numFmtId="0" fontId="85" fillId="0" borderId="119" xfId="0" applyFont="1" applyBorder="1"/>
    <xf numFmtId="0" fontId="2" fillId="0" borderId="120" xfId="0" applyFont="1" applyBorder="1" applyAlignment="1">
      <alignment wrapText="1"/>
    </xf>
    <xf numFmtId="0" fontId="84" fillId="0" borderId="80" xfId="0" applyFont="1" applyBorder="1"/>
    <xf numFmtId="0" fontId="2" fillId="0" borderId="80" xfId="0" applyFont="1" applyBorder="1"/>
    <xf numFmtId="0" fontId="93" fillId="0" borderId="62" xfId="0" applyFont="1" applyBorder="1" applyAlignment="1">
      <alignment horizontal="left" wrapText="1"/>
    </xf>
    <xf numFmtId="0" fontId="93" fillId="0" borderId="61" xfId="0" applyFont="1" applyBorder="1" applyAlignment="1">
      <alignment horizontal="left" wrapText="1"/>
    </xf>
    <xf numFmtId="0" fontId="93" fillId="0" borderId="127" xfId="0" applyFont="1" applyBorder="1" applyAlignment="1">
      <alignment horizontal="center" vertical="center"/>
    </xf>
    <xf numFmtId="0" fontId="93" fillId="0" borderId="27" xfId="0" applyFont="1" applyBorder="1" applyAlignment="1">
      <alignment horizontal="center" vertical="center"/>
    </xf>
    <xf numFmtId="0" fontId="93" fillId="0" borderId="128" xfId="0" applyFont="1" applyBorder="1" applyAlignment="1">
      <alignment horizontal="center" vertical="center"/>
    </xf>
    <xf numFmtId="0" fontId="134" fillId="0" borderId="127" xfId="0" applyFont="1" applyBorder="1" applyAlignment="1">
      <alignment horizontal="center"/>
    </xf>
    <xf numFmtId="0" fontId="134" fillId="0" borderId="27" xfId="0" applyFont="1" applyBorder="1" applyAlignment="1">
      <alignment horizontal="center"/>
    </xf>
    <xf numFmtId="0" fontId="134" fillId="0" borderId="128" xfId="0" applyFont="1" applyBorder="1" applyAlignment="1">
      <alignment horizontal="center"/>
    </xf>
    <xf numFmtId="0" fontId="0" fillId="0" borderId="120"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06" xfId="0" applyBorder="1" applyAlignment="1">
      <alignment horizontal="center" vertical="center"/>
    </xf>
    <xf numFmtId="0" fontId="121" fillId="0" borderId="107" xfId="0" applyFont="1" applyBorder="1" applyAlignment="1">
      <alignment horizontal="center" vertical="center"/>
    </xf>
    <xf numFmtId="0" fontId="121" fillId="0" borderId="7" xfId="0" applyFont="1" applyBorder="1" applyAlignment="1">
      <alignment horizontal="center" vertical="center"/>
    </xf>
    <xf numFmtId="0" fontId="122" fillId="0" borderId="13" xfId="0" applyFont="1" applyBorder="1" applyAlignment="1">
      <alignment horizontal="center" vertical="center"/>
    </xf>
    <xf numFmtId="0" fontId="122" fillId="0" borderId="14" xfId="0" applyFont="1" applyBorder="1" applyAlignment="1">
      <alignment horizontal="center" vertical="center"/>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64" xfId="0" applyBorder="1" applyAlignment="1">
      <alignment horizontal="center" vertical="center"/>
    </xf>
    <xf numFmtId="0" fontId="0" fillId="0" borderId="71" xfId="0" applyBorder="1" applyAlignment="1">
      <alignment horizontal="center" vertical="center"/>
    </xf>
    <xf numFmtId="0" fontId="121" fillId="0" borderId="123"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19" xfId="0" applyBorder="1" applyAlignment="1">
      <alignment horizontal="center" vertical="center"/>
    </xf>
    <xf numFmtId="0" fontId="0" fillId="0" borderId="119" xfId="0" applyBorder="1" applyAlignment="1">
      <alignment horizontal="center" vertical="center" wrapText="1"/>
    </xf>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86" fillId="0" borderId="76" xfId="0" applyFont="1" applyBorder="1" applyAlignment="1">
      <alignment horizontal="center" vertical="center" wrapText="1"/>
    </xf>
    <xf numFmtId="0" fontId="84" fillId="0" borderId="76" xfId="0" applyFont="1" applyBorder="1" applyAlignment="1">
      <alignment horizontal="center" vertical="center" wrapText="1"/>
    </xf>
    <xf numFmtId="0" fontId="45" fillId="0" borderId="76"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6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7" xfId="13" applyFont="1" applyFill="1" applyBorder="1" applyAlignment="1" applyProtection="1">
      <alignment horizontal="center" vertical="center" wrapText="1"/>
      <protection locked="0"/>
    </xf>
    <xf numFmtId="0" fontId="98" fillId="3" borderId="6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5" xfId="1" applyNumberFormat="1" applyFont="1" applyFill="1" applyBorder="1" applyAlignment="1" applyProtection="1">
      <alignment horizontal="center"/>
      <protection locked="0"/>
    </xf>
    <xf numFmtId="164" fontId="45" fillId="3" borderId="24"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0" borderId="12"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0" fontId="86" fillId="0" borderId="47" xfId="0" applyFont="1" applyBorder="1" applyAlignment="1">
      <alignment horizontal="center" vertical="center" wrapText="1"/>
    </xf>
    <xf numFmtId="0" fontId="86" fillId="0" borderId="48" xfId="0" applyFont="1" applyBorder="1" applyAlignment="1">
      <alignment horizontal="center" vertical="center" wrapText="1"/>
    </xf>
    <xf numFmtId="164" fontId="45" fillId="0" borderId="68" xfId="1" applyNumberFormat="1" applyFont="1" applyFill="1" applyBorder="1" applyAlignment="1" applyProtection="1">
      <alignment horizontal="center" vertical="center" wrapText="1"/>
      <protection locked="0"/>
    </xf>
    <xf numFmtId="164" fontId="45" fillId="0" borderId="69" xfId="1"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86" fillId="0" borderId="70" xfId="0" applyFont="1" applyBorder="1" applyAlignment="1">
      <alignment horizontal="center"/>
    </xf>
    <xf numFmtId="0" fontId="86" fillId="0" borderId="7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0" xfId="0" applyFont="1" applyBorder="1" applyAlignment="1">
      <alignment horizontal="left" vertical="center"/>
    </xf>
    <xf numFmtId="0" fontId="99" fillId="0" borderId="51" xfId="0" applyFont="1" applyBorder="1" applyAlignment="1">
      <alignment horizontal="left" vertical="center"/>
    </xf>
    <xf numFmtId="0" fontId="3" fillId="0" borderId="5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115" fillId="0" borderId="96" xfId="0" applyFont="1" applyBorder="1" applyAlignment="1">
      <alignment horizontal="left" vertical="center" wrapText="1"/>
    </xf>
    <xf numFmtId="0" fontId="115" fillId="0" borderId="97" xfId="0" applyFont="1" applyBorder="1" applyAlignment="1">
      <alignment horizontal="left" vertical="center" wrapText="1"/>
    </xf>
    <xf numFmtId="0" fontId="115" fillId="0" borderId="101" xfId="0" applyFont="1" applyBorder="1" applyAlignment="1">
      <alignment horizontal="left" vertical="center" wrapText="1"/>
    </xf>
    <xf numFmtId="0" fontId="115" fillId="0" borderId="102" xfId="0" applyFont="1" applyBorder="1" applyAlignment="1">
      <alignment horizontal="left" vertical="center" wrapText="1"/>
    </xf>
    <xf numFmtId="0" fontId="115" fillId="0" borderId="104" xfId="0" applyFont="1" applyBorder="1" applyAlignment="1">
      <alignment horizontal="left" vertical="center" wrapText="1"/>
    </xf>
    <xf numFmtId="0" fontId="115" fillId="0" borderId="105" xfId="0" applyFont="1" applyBorder="1" applyAlignment="1">
      <alignment horizontal="left" vertical="center" wrapText="1"/>
    </xf>
    <xf numFmtId="0" fontId="116" fillId="0" borderId="98"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0"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71"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9" xfId="0" applyFont="1" applyBorder="1" applyAlignment="1">
      <alignment horizontal="center" vertical="center" wrapText="1"/>
    </xf>
    <xf numFmtId="0" fontId="120" fillId="0" borderId="119" xfId="0" applyFont="1" applyBorder="1" applyAlignment="1">
      <alignment horizontal="center" vertical="center"/>
    </xf>
    <xf numFmtId="0" fontId="120" fillId="0" borderId="98" xfId="0" applyFont="1" applyBorder="1" applyAlignment="1">
      <alignment horizontal="center" vertical="center"/>
    </xf>
    <xf numFmtId="0" fontId="120" fillId="0" borderId="100" xfId="0" applyFont="1" applyBorder="1" applyAlignment="1">
      <alignment horizontal="center" vertical="center"/>
    </xf>
    <xf numFmtId="0" fontId="120" fillId="0" borderId="81" xfId="0" applyFont="1" applyBorder="1" applyAlignment="1">
      <alignment horizontal="center" vertical="center"/>
    </xf>
    <xf numFmtId="0" fontId="120" fillId="0" borderId="71" xfId="0" applyFont="1" applyBorder="1" applyAlignment="1">
      <alignment horizontal="center" vertical="center"/>
    </xf>
    <xf numFmtId="0" fontId="116" fillId="0" borderId="119" xfId="0" applyFont="1" applyBorder="1" applyAlignment="1">
      <alignment horizontal="center" vertical="center" wrapText="1"/>
    </xf>
    <xf numFmtId="0" fontId="112" fillId="0" borderId="122" xfId="0" applyFont="1" applyBorder="1" applyAlignment="1">
      <alignment horizontal="center" vertical="center" wrapText="1"/>
    </xf>
    <xf numFmtId="0" fontId="115" fillId="0" borderId="98" xfId="0" applyFont="1" applyBorder="1" applyAlignment="1">
      <alignment horizontal="center" vertical="center" wrapText="1"/>
    </xf>
    <xf numFmtId="0" fontId="115" fillId="0" borderId="100" xfId="0" applyFont="1" applyBorder="1" applyAlignment="1">
      <alignment horizontal="center" vertical="center" wrapText="1"/>
    </xf>
    <xf numFmtId="0" fontId="115" fillId="0" borderId="66" xfId="0" applyFont="1" applyBorder="1" applyAlignment="1">
      <alignment horizontal="center" vertical="center" wrapText="1"/>
    </xf>
    <xf numFmtId="0" fontId="115" fillId="0" borderId="64" xfId="0" applyFont="1" applyBorder="1" applyAlignment="1">
      <alignment horizontal="center" vertical="center" wrapText="1"/>
    </xf>
    <xf numFmtId="0" fontId="115" fillId="0" borderId="81" xfId="0" applyFont="1" applyBorder="1" applyAlignment="1">
      <alignment horizontal="center" vertical="center" wrapText="1"/>
    </xf>
    <xf numFmtId="0" fontId="115" fillId="0" borderId="71" xfId="0" applyFont="1" applyBorder="1" applyAlignment="1">
      <alignment horizontal="center" vertical="center" wrapText="1"/>
    </xf>
    <xf numFmtId="0" fontId="112" fillId="0" borderId="120" xfId="0" applyFont="1" applyBorder="1" applyAlignment="1">
      <alignment horizontal="center" vertical="center" wrapText="1"/>
    </xf>
    <xf numFmtId="0" fontId="112" fillId="0" borderId="121" xfId="0" applyFont="1" applyBorder="1" applyAlignment="1">
      <alignment horizontal="center" vertical="center" wrapText="1"/>
    </xf>
    <xf numFmtId="0" fontId="115" fillId="0" borderId="72"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2" xfId="0" applyFont="1" applyBorder="1" applyAlignment="1">
      <alignment horizontal="center" vertical="center" wrapText="1"/>
    </xf>
    <xf numFmtId="0" fontId="112" fillId="0" borderId="71" xfId="0" applyFont="1" applyBorder="1" applyAlignment="1">
      <alignment horizontal="center" vertical="center" wrapText="1"/>
    </xf>
    <xf numFmtId="0" fontId="115" fillId="0" borderId="50" xfId="0" applyFont="1" applyBorder="1" applyAlignment="1">
      <alignment horizontal="left" vertical="top" wrapText="1"/>
    </xf>
    <xf numFmtId="0" fontId="115" fillId="0" borderId="73" xfId="0" applyFont="1" applyBorder="1" applyAlignment="1">
      <alignment horizontal="left" vertical="top" wrapText="1"/>
    </xf>
    <xf numFmtId="0" fontId="115" fillId="0" borderId="59" xfId="0" applyFont="1" applyBorder="1" applyAlignment="1">
      <alignment horizontal="left" vertical="top" wrapText="1"/>
    </xf>
    <xf numFmtId="0" fontId="115" fillId="0" borderId="88" xfId="0" applyFont="1" applyBorder="1" applyAlignment="1">
      <alignment horizontal="left" vertical="top" wrapText="1"/>
    </xf>
    <xf numFmtId="0" fontId="115" fillId="0" borderId="95" xfId="0" applyFont="1" applyBorder="1" applyAlignment="1">
      <alignment horizontal="left" vertical="top" wrapText="1"/>
    </xf>
    <xf numFmtId="0" fontId="115" fillId="0" borderId="126" xfId="0" applyFont="1" applyBorder="1" applyAlignment="1">
      <alignment horizontal="left" vertical="top" wrapText="1"/>
    </xf>
    <xf numFmtId="0" fontId="115" fillId="0" borderId="82" xfId="0" applyFont="1" applyBorder="1" applyAlignment="1">
      <alignment horizontal="center" vertical="center" wrapText="1"/>
    </xf>
    <xf numFmtId="0" fontId="115" fillId="0" borderId="63" xfId="0" applyFont="1" applyBorder="1" applyAlignment="1">
      <alignment horizontal="center" vertical="center" wrapText="1"/>
    </xf>
    <xf numFmtId="0" fontId="112" fillId="0" borderId="60" xfId="0" applyFont="1" applyBorder="1" applyAlignment="1">
      <alignment horizontal="center" vertical="center" wrapText="1"/>
    </xf>
    <xf numFmtId="0" fontId="112" fillId="0" borderId="65" xfId="0" applyFont="1" applyBorder="1" applyAlignment="1">
      <alignment horizontal="center" vertical="center" wrapText="1"/>
    </xf>
    <xf numFmtId="0" fontId="112" fillId="0" borderId="24" xfId="0" applyFont="1" applyBorder="1" applyAlignment="1">
      <alignment horizontal="center" vertical="center" wrapText="1"/>
    </xf>
    <xf numFmtId="0" fontId="112" fillId="0" borderId="25" xfId="0" applyFont="1" applyBorder="1" applyAlignment="1">
      <alignment horizontal="center" vertical="center" wrapText="1"/>
    </xf>
    <xf numFmtId="0" fontId="112" fillId="0" borderId="98" xfId="0" applyFont="1" applyBorder="1" applyAlignment="1">
      <alignment horizontal="center" vertical="top" wrapText="1"/>
    </xf>
    <xf numFmtId="0" fontId="112" fillId="0" borderId="99" xfId="0" applyFont="1" applyBorder="1" applyAlignment="1">
      <alignment horizontal="center" vertical="top" wrapText="1"/>
    </xf>
    <xf numFmtId="0" fontId="112" fillId="0" borderId="121" xfId="0" applyFont="1" applyBorder="1" applyAlignment="1">
      <alignment horizontal="center" vertical="top" wrapText="1"/>
    </xf>
    <xf numFmtId="0" fontId="112" fillId="0" borderId="122" xfId="0" applyFont="1" applyBorder="1" applyAlignment="1">
      <alignment horizontal="center" vertical="top" wrapText="1"/>
    </xf>
    <xf numFmtId="0" fontId="132" fillId="0" borderId="111" xfId="0" applyFont="1" applyBorder="1" applyAlignment="1">
      <alignment horizontal="left" vertical="top" wrapText="1"/>
    </xf>
    <xf numFmtId="0" fontId="132" fillId="0" borderId="112" xfId="0" applyFont="1" applyBorder="1" applyAlignment="1">
      <alignment horizontal="left" vertical="top" wrapText="1"/>
    </xf>
    <xf numFmtId="0" fontId="118" fillId="0" borderId="98" xfId="0" applyFont="1" applyBorder="1" applyAlignment="1">
      <alignment horizontal="center" vertical="center"/>
    </xf>
    <xf numFmtId="0" fontId="118" fillId="0" borderId="100" xfId="0" applyFont="1" applyBorder="1" applyAlignment="1">
      <alignment horizontal="center" vertical="center"/>
    </xf>
    <xf numFmtId="0" fontId="118" fillId="0" borderId="81" xfId="0" applyFont="1" applyBorder="1" applyAlignment="1">
      <alignment horizontal="center" vertical="center"/>
    </xf>
    <xf numFmtId="0" fontId="118" fillId="0" borderId="71" xfId="0" applyFont="1" applyBorder="1" applyAlignment="1">
      <alignment horizontal="center" vertical="center"/>
    </xf>
    <xf numFmtId="0" fontId="117" fillId="0" borderId="119" xfId="0" applyFont="1" applyBorder="1" applyAlignment="1">
      <alignment horizontal="center" vertical="center" wrapText="1"/>
    </xf>
    <xf numFmtId="0" fontId="117" fillId="0" borderId="123" xfId="0" applyFont="1" applyBorder="1" applyAlignment="1">
      <alignment horizontal="center" vertical="center" wrapText="1"/>
    </xf>
    <xf numFmtId="164" fontId="113" fillId="0" borderId="119" xfId="7" applyNumberFormat="1" applyFont="1" applyBorder="1"/>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5"/>
  <sheetViews>
    <sheetView tabSelected="1" zoomScaleNormal="100" workbookViewId="0">
      <selection activeCell="C14" sqref="C14"/>
    </sheetView>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103"/>
      <c r="B1" s="139" t="s">
        <v>222</v>
      </c>
      <c r="C1" s="103"/>
    </row>
    <row r="2" spans="1:3">
      <c r="A2" s="140">
        <v>1</v>
      </c>
      <c r="B2" s="250" t="s">
        <v>223</v>
      </c>
      <c r="C2" s="540" t="s">
        <v>713</v>
      </c>
    </row>
    <row r="3" spans="1:3">
      <c r="A3" s="140">
        <v>2</v>
      </c>
      <c r="B3" s="251" t="s">
        <v>219</v>
      </c>
      <c r="C3" s="540" t="s">
        <v>724</v>
      </c>
    </row>
    <row r="4" spans="1:3">
      <c r="A4" s="140">
        <v>3</v>
      </c>
      <c r="B4" s="252" t="s">
        <v>224</v>
      </c>
      <c r="C4" s="540" t="s">
        <v>725</v>
      </c>
    </row>
    <row r="5" spans="1:3">
      <c r="A5" s="141">
        <v>4</v>
      </c>
      <c r="B5" s="253" t="s">
        <v>220</v>
      </c>
      <c r="C5" s="39" t="s">
        <v>717</v>
      </c>
    </row>
    <row r="6" spans="1:3" s="142" customFormat="1" ht="45.75" customHeight="1">
      <c r="A6" s="544" t="s">
        <v>296</v>
      </c>
      <c r="B6" s="545"/>
      <c r="C6" s="545"/>
    </row>
    <row r="7" spans="1:3">
      <c r="A7" s="143" t="s">
        <v>29</v>
      </c>
      <c r="B7" s="139" t="s">
        <v>221</v>
      </c>
    </row>
    <row r="8" spans="1:3">
      <c r="A8" s="103">
        <v>1</v>
      </c>
      <c r="B8" s="173" t="s">
        <v>20</v>
      </c>
    </row>
    <row r="9" spans="1:3">
      <c r="A9" s="103">
        <v>2</v>
      </c>
      <c r="B9" s="174" t="s">
        <v>21</v>
      </c>
    </row>
    <row r="10" spans="1:3">
      <c r="A10" s="103">
        <v>3</v>
      </c>
      <c r="B10" s="174" t="s">
        <v>22</v>
      </c>
    </row>
    <row r="11" spans="1:3">
      <c r="A11" s="103">
        <v>4</v>
      </c>
      <c r="B11" s="174" t="s">
        <v>23</v>
      </c>
    </row>
    <row r="12" spans="1:3">
      <c r="A12" s="103">
        <v>5</v>
      </c>
      <c r="B12" s="174" t="s">
        <v>24</v>
      </c>
    </row>
    <row r="13" spans="1:3">
      <c r="A13" s="103">
        <v>6</v>
      </c>
      <c r="B13" s="175" t="s">
        <v>231</v>
      </c>
    </row>
    <row r="14" spans="1:3">
      <c r="A14" s="103">
        <v>7</v>
      </c>
      <c r="B14" s="174" t="s">
        <v>225</v>
      </c>
    </row>
    <row r="15" spans="1:3">
      <c r="A15" s="103">
        <v>8</v>
      </c>
      <c r="B15" s="174" t="s">
        <v>226</v>
      </c>
    </row>
    <row r="16" spans="1:3">
      <c r="A16" s="103">
        <v>9</v>
      </c>
      <c r="B16" s="174" t="s">
        <v>25</v>
      </c>
    </row>
    <row r="17" spans="1:2">
      <c r="A17" s="249" t="s">
        <v>295</v>
      </c>
      <c r="B17" s="248" t="s">
        <v>282</v>
      </c>
    </row>
    <row r="18" spans="1:2">
      <c r="A18" s="103">
        <v>10</v>
      </c>
      <c r="B18" s="174" t="s">
        <v>26</v>
      </c>
    </row>
    <row r="19" spans="1:2">
      <c r="A19" s="103">
        <v>11</v>
      </c>
      <c r="B19" s="175" t="s">
        <v>227</v>
      </c>
    </row>
    <row r="20" spans="1:2">
      <c r="A20" s="103">
        <v>12</v>
      </c>
      <c r="B20" s="175" t="s">
        <v>27</v>
      </c>
    </row>
    <row r="21" spans="1:2">
      <c r="A21" s="298">
        <v>13</v>
      </c>
      <c r="B21" s="299" t="s">
        <v>228</v>
      </c>
    </row>
    <row r="22" spans="1:2">
      <c r="A22" s="298">
        <v>14</v>
      </c>
      <c r="B22" s="300" t="s">
        <v>253</v>
      </c>
    </row>
    <row r="23" spans="1:2">
      <c r="A23" s="298">
        <v>15</v>
      </c>
      <c r="B23" s="301" t="s">
        <v>28</v>
      </c>
    </row>
    <row r="24" spans="1:2">
      <c r="A24" s="298">
        <v>15.1</v>
      </c>
      <c r="B24" s="302" t="s">
        <v>309</v>
      </c>
    </row>
    <row r="25" spans="1:2">
      <c r="A25" s="298">
        <v>16</v>
      </c>
      <c r="B25" s="302" t="s">
        <v>373</v>
      </c>
    </row>
    <row r="26" spans="1:2">
      <c r="A26" s="298">
        <v>17</v>
      </c>
      <c r="B26" s="302" t="s">
        <v>414</v>
      </c>
    </row>
    <row r="27" spans="1:2">
      <c r="A27" s="298">
        <v>18</v>
      </c>
      <c r="B27" s="302" t="s">
        <v>703</v>
      </c>
    </row>
    <row r="28" spans="1:2">
      <c r="A28" s="298">
        <v>19</v>
      </c>
      <c r="B28" s="302" t="s">
        <v>704</v>
      </c>
    </row>
    <row r="29" spans="1:2">
      <c r="A29" s="298">
        <v>20</v>
      </c>
      <c r="B29" s="352" t="s">
        <v>705</v>
      </c>
    </row>
    <row r="30" spans="1:2">
      <c r="A30" s="298">
        <v>21</v>
      </c>
      <c r="B30" s="302" t="s">
        <v>530</v>
      </c>
    </row>
    <row r="31" spans="1:2">
      <c r="A31" s="298">
        <v>22</v>
      </c>
      <c r="B31" s="302" t="s">
        <v>706</v>
      </c>
    </row>
    <row r="32" spans="1:2">
      <c r="A32" s="298">
        <v>23</v>
      </c>
      <c r="B32" s="302" t="s">
        <v>707</v>
      </c>
    </row>
    <row r="33" spans="1:2">
      <c r="A33" s="298">
        <v>24</v>
      </c>
      <c r="B33" s="302" t="s">
        <v>708</v>
      </c>
    </row>
    <row r="34" spans="1:2">
      <c r="A34" s="298">
        <v>25</v>
      </c>
      <c r="B34" s="302" t="s">
        <v>415</v>
      </c>
    </row>
    <row r="35" spans="1:2">
      <c r="A35" s="298">
        <v>26</v>
      </c>
      <c r="B35" s="302"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09375" defaultRowHeight="13.2"/>
  <cols>
    <col min="1" max="1" width="9.5546875" style="4" bestFit="1" customWidth="1"/>
    <col min="2" max="2" width="132.44140625" style="4" customWidth="1"/>
    <col min="3" max="3" width="18.44140625" style="4" customWidth="1"/>
    <col min="4" max="16384" width="9.109375" style="4"/>
  </cols>
  <sheetData>
    <row r="1" spans="1:3">
      <c r="A1" s="2" t="s">
        <v>30</v>
      </c>
      <c r="B1" s="3" t="str">
        <f>Info!C2</f>
        <v>Terabank</v>
      </c>
    </row>
    <row r="2" spans="1:3" s="2" customFormat="1" ht="15.75" customHeight="1">
      <c r="A2" s="2" t="s">
        <v>31</v>
      </c>
      <c r="B2" s="309">
        <f>'1. key ratios'!B2</f>
        <v>45107</v>
      </c>
    </row>
    <row r="3" spans="1:3" s="2" customFormat="1" ht="15.75" customHeight="1"/>
    <row r="4" spans="1:3" ht="13.8" thickBot="1">
      <c r="A4" s="4" t="s">
        <v>143</v>
      </c>
      <c r="B4" s="85" t="s">
        <v>142</v>
      </c>
    </row>
    <row r="5" spans="1:3">
      <c r="A5" s="44" t="s">
        <v>6</v>
      </c>
      <c r="B5" s="45"/>
      <c r="C5" s="46" t="s">
        <v>35</v>
      </c>
    </row>
    <row r="6" spans="1:3">
      <c r="A6" s="47">
        <v>1</v>
      </c>
      <c r="B6" s="48" t="s">
        <v>141</v>
      </c>
      <c r="C6" s="49">
        <v>237475720</v>
      </c>
    </row>
    <row r="7" spans="1:3">
      <c r="A7" s="47">
        <v>2</v>
      </c>
      <c r="B7" s="50" t="s">
        <v>140</v>
      </c>
      <c r="C7" s="51">
        <v>121372000</v>
      </c>
    </row>
    <row r="8" spans="1:3">
      <c r="A8" s="47">
        <v>3</v>
      </c>
      <c r="B8" s="52" t="s">
        <v>139</v>
      </c>
      <c r="C8" s="51">
        <v>0</v>
      </c>
    </row>
    <row r="9" spans="1:3">
      <c r="A9" s="47">
        <v>4</v>
      </c>
      <c r="B9" s="52" t="s">
        <v>138</v>
      </c>
      <c r="C9" s="51">
        <v>0</v>
      </c>
    </row>
    <row r="10" spans="1:3">
      <c r="A10" s="47">
        <v>5</v>
      </c>
      <c r="B10" s="52" t="s">
        <v>137</v>
      </c>
      <c r="C10" s="51">
        <v>0</v>
      </c>
    </row>
    <row r="11" spans="1:3">
      <c r="A11" s="47">
        <v>6</v>
      </c>
      <c r="B11" s="53" t="s">
        <v>136</v>
      </c>
      <c r="C11" s="51">
        <v>116103720</v>
      </c>
    </row>
    <row r="12" spans="1:3" s="24" customFormat="1">
      <c r="A12" s="47">
        <v>7</v>
      </c>
      <c r="B12" s="48" t="s">
        <v>135</v>
      </c>
      <c r="C12" s="54">
        <v>24624894</v>
      </c>
    </row>
    <row r="13" spans="1:3" s="24" customFormat="1">
      <c r="A13" s="47">
        <v>8</v>
      </c>
      <c r="B13" s="55" t="s">
        <v>134</v>
      </c>
      <c r="C13" s="56">
        <v>0</v>
      </c>
    </row>
    <row r="14" spans="1:3" s="24" customFormat="1" ht="26.4">
      <c r="A14" s="47">
        <v>9</v>
      </c>
      <c r="B14" s="57" t="s">
        <v>133</v>
      </c>
      <c r="C14" s="56">
        <v>0</v>
      </c>
    </row>
    <row r="15" spans="1:3" s="24" customFormat="1">
      <c r="A15" s="47">
        <v>10</v>
      </c>
      <c r="B15" s="58" t="s">
        <v>132</v>
      </c>
      <c r="C15" s="56">
        <v>24624894</v>
      </c>
    </row>
    <row r="16" spans="1:3" s="24" customFormat="1">
      <c r="A16" s="47">
        <v>11</v>
      </c>
      <c r="B16" s="59" t="s">
        <v>131</v>
      </c>
      <c r="C16" s="56">
        <v>0</v>
      </c>
    </row>
    <row r="17" spans="1:3" s="24" customFormat="1">
      <c r="A17" s="47">
        <v>12</v>
      </c>
      <c r="B17" s="58" t="s">
        <v>130</v>
      </c>
      <c r="C17" s="56">
        <v>0</v>
      </c>
    </row>
    <row r="18" spans="1:3" s="24" customFormat="1">
      <c r="A18" s="47">
        <v>13</v>
      </c>
      <c r="B18" s="58" t="s">
        <v>129</v>
      </c>
      <c r="C18" s="56">
        <v>0</v>
      </c>
    </row>
    <row r="19" spans="1:3" s="24" customFormat="1">
      <c r="A19" s="47">
        <v>14</v>
      </c>
      <c r="B19" s="58" t="s">
        <v>128</v>
      </c>
      <c r="C19" s="56">
        <v>0</v>
      </c>
    </row>
    <row r="20" spans="1:3" s="24" customFormat="1">
      <c r="A20" s="47">
        <v>15</v>
      </c>
      <c r="B20" s="58" t="s">
        <v>127</v>
      </c>
      <c r="C20" s="56">
        <v>0</v>
      </c>
    </row>
    <row r="21" spans="1:3" s="24" customFormat="1" ht="26.4">
      <c r="A21" s="47">
        <v>16</v>
      </c>
      <c r="B21" s="57" t="s">
        <v>126</v>
      </c>
      <c r="C21" s="56">
        <v>0</v>
      </c>
    </row>
    <row r="22" spans="1:3" s="24" customFormat="1">
      <c r="A22" s="47">
        <v>17</v>
      </c>
      <c r="B22" s="60" t="s">
        <v>125</v>
      </c>
      <c r="C22" s="56">
        <v>0</v>
      </c>
    </row>
    <row r="23" spans="1:3" s="24" customFormat="1">
      <c r="A23" s="47">
        <v>18</v>
      </c>
      <c r="B23" s="524" t="s">
        <v>553</v>
      </c>
      <c r="C23" s="56">
        <v>0</v>
      </c>
    </row>
    <row r="24" spans="1:3" s="24" customFormat="1">
      <c r="A24" s="47">
        <v>19</v>
      </c>
      <c r="B24" s="57" t="s">
        <v>124</v>
      </c>
      <c r="C24" s="56">
        <v>0</v>
      </c>
    </row>
    <row r="25" spans="1:3" s="24" customFormat="1" ht="26.4">
      <c r="A25" s="47">
        <v>20</v>
      </c>
      <c r="B25" s="57" t="s">
        <v>101</v>
      </c>
      <c r="C25" s="56">
        <v>0</v>
      </c>
    </row>
    <row r="26" spans="1:3" s="24" customFormat="1">
      <c r="A26" s="47">
        <v>21</v>
      </c>
      <c r="B26" s="59" t="s">
        <v>123</v>
      </c>
      <c r="C26" s="56">
        <v>0</v>
      </c>
    </row>
    <row r="27" spans="1:3" s="24" customFormat="1">
      <c r="A27" s="47">
        <v>22</v>
      </c>
      <c r="B27" s="59" t="s">
        <v>122</v>
      </c>
      <c r="C27" s="56">
        <v>0</v>
      </c>
    </row>
    <row r="28" spans="1:3" s="24" customFormat="1">
      <c r="A28" s="47">
        <v>23</v>
      </c>
      <c r="B28" s="59" t="s">
        <v>121</v>
      </c>
      <c r="C28" s="56">
        <v>0</v>
      </c>
    </row>
    <row r="29" spans="1:3" s="24" customFormat="1">
      <c r="A29" s="47">
        <v>24</v>
      </c>
      <c r="B29" s="61" t="s">
        <v>120</v>
      </c>
      <c r="C29" s="54">
        <v>212850826</v>
      </c>
    </row>
    <row r="30" spans="1:3" s="24" customFormat="1">
      <c r="A30" s="62"/>
      <c r="B30" s="63"/>
      <c r="C30" s="56">
        <v>0</v>
      </c>
    </row>
    <row r="31" spans="1:3" s="24" customFormat="1">
      <c r="A31" s="62">
        <v>25</v>
      </c>
      <c r="B31" s="61" t="s">
        <v>119</v>
      </c>
      <c r="C31" s="54">
        <v>17015050</v>
      </c>
    </row>
    <row r="32" spans="1:3" s="24" customFormat="1">
      <c r="A32" s="62">
        <v>26</v>
      </c>
      <c r="B32" s="52" t="s">
        <v>118</v>
      </c>
      <c r="C32" s="64">
        <v>17015050</v>
      </c>
    </row>
    <row r="33" spans="1:3" s="24" customFormat="1">
      <c r="A33" s="62">
        <v>27</v>
      </c>
      <c r="B33" s="65" t="s">
        <v>192</v>
      </c>
      <c r="C33" s="56">
        <v>0</v>
      </c>
    </row>
    <row r="34" spans="1:3" s="24" customFormat="1">
      <c r="A34" s="62">
        <v>28</v>
      </c>
      <c r="B34" s="65" t="s">
        <v>117</v>
      </c>
      <c r="C34" s="56">
        <v>17015050</v>
      </c>
    </row>
    <row r="35" spans="1:3" s="24" customFormat="1">
      <c r="A35" s="62">
        <v>29</v>
      </c>
      <c r="B35" s="52" t="s">
        <v>116</v>
      </c>
      <c r="C35" s="56">
        <v>0</v>
      </c>
    </row>
    <row r="36" spans="1:3" s="24" customFormat="1">
      <c r="A36" s="62">
        <v>30</v>
      </c>
      <c r="B36" s="61" t="s">
        <v>115</v>
      </c>
      <c r="C36" s="54">
        <v>0</v>
      </c>
    </row>
    <row r="37" spans="1:3" s="24" customFormat="1">
      <c r="A37" s="62">
        <v>31</v>
      </c>
      <c r="B37" s="57" t="s">
        <v>114</v>
      </c>
      <c r="C37" s="56">
        <v>0</v>
      </c>
    </row>
    <row r="38" spans="1:3" s="24" customFormat="1">
      <c r="A38" s="62">
        <v>32</v>
      </c>
      <c r="B38" s="58" t="s">
        <v>113</v>
      </c>
      <c r="C38" s="56">
        <v>0</v>
      </c>
    </row>
    <row r="39" spans="1:3" s="24" customFormat="1">
      <c r="A39" s="62">
        <v>33</v>
      </c>
      <c r="B39" s="57" t="s">
        <v>112</v>
      </c>
      <c r="C39" s="56">
        <v>0</v>
      </c>
    </row>
    <row r="40" spans="1:3" s="24" customFormat="1" ht="26.4">
      <c r="A40" s="62">
        <v>34</v>
      </c>
      <c r="B40" s="57" t="s">
        <v>101</v>
      </c>
      <c r="C40" s="56">
        <v>0</v>
      </c>
    </row>
    <row r="41" spans="1:3" s="24" customFormat="1">
      <c r="A41" s="62">
        <v>35</v>
      </c>
      <c r="B41" s="59" t="s">
        <v>111</v>
      </c>
      <c r="C41" s="56">
        <v>0</v>
      </c>
    </row>
    <row r="42" spans="1:3" s="24" customFormat="1">
      <c r="A42" s="62">
        <v>36</v>
      </c>
      <c r="B42" s="61" t="s">
        <v>110</v>
      </c>
      <c r="C42" s="54">
        <v>17015050</v>
      </c>
    </row>
    <row r="43" spans="1:3" s="24" customFormat="1">
      <c r="A43" s="62"/>
      <c r="B43" s="63"/>
      <c r="C43" s="56">
        <v>0</v>
      </c>
    </row>
    <row r="44" spans="1:3" s="24" customFormat="1">
      <c r="A44" s="62">
        <v>37</v>
      </c>
      <c r="B44" s="66" t="s">
        <v>109</v>
      </c>
      <c r="C44" s="54">
        <v>48310304.659999996</v>
      </c>
    </row>
    <row r="45" spans="1:3" s="24" customFormat="1">
      <c r="A45" s="62">
        <v>38</v>
      </c>
      <c r="B45" s="52" t="s">
        <v>108</v>
      </c>
      <c r="C45" s="56">
        <v>48310304.659999996</v>
      </c>
    </row>
    <row r="46" spans="1:3" s="24" customFormat="1">
      <c r="A46" s="62">
        <v>39</v>
      </c>
      <c r="B46" s="52" t="s">
        <v>107</v>
      </c>
      <c r="C46" s="56">
        <v>0</v>
      </c>
    </row>
    <row r="47" spans="1:3" s="24" customFormat="1">
      <c r="A47" s="62">
        <v>40</v>
      </c>
      <c r="B47" s="52" t="s">
        <v>106</v>
      </c>
      <c r="C47" s="56">
        <v>0</v>
      </c>
    </row>
    <row r="48" spans="1:3" s="24" customFormat="1">
      <c r="A48" s="62">
        <v>41</v>
      </c>
      <c r="B48" s="66" t="s">
        <v>105</v>
      </c>
      <c r="C48" s="54">
        <v>0</v>
      </c>
    </row>
    <row r="49" spans="1:3" s="24" customFormat="1">
      <c r="A49" s="62">
        <v>42</v>
      </c>
      <c r="B49" s="57" t="s">
        <v>104</v>
      </c>
      <c r="C49" s="56">
        <v>0</v>
      </c>
    </row>
    <row r="50" spans="1:3" s="24" customFormat="1">
      <c r="A50" s="62">
        <v>43</v>
      </c>
      <c r="B50" s="58" t="s">
        <v>103</v>
      </c>
      <c r="C50" s="56">
        <v>0</v>
      </c>
    </row>
    <row r="51" spans="1:3" s="24" customFormat="1">
      <c r="A51" s="62">
        <v>44</v>
      </c>
      <c r="B51" s="57" t="s">
        <v>102</v>
      </c>
      <c r="C51" s="56">
        <v>0</v>
      </c>
    </row>
    <row r="52" spans="1:3" s="24" customFormat="1" ht="26.4">
      <c r="A52" s="62">
        <v>45</v>
      </c>
      <c r="B52" s="57" t="s">
        <v>101</v>
      </c>
      <c r="C52" s="56">
        <v>0</v>
      </c>
    </row>
    <row r="53" spans="1:3" s="24" customFormat="1" ht="13.8" thickBot="1">
      <c r="A53" s="62">
        <v>46</v>
      </c>
      <c r="B53" s="67" t="s">
        <v>100</v>
      </c>
      <c r="C53" s="68">
        <v>48310304.659999996</v>
      </c>
    </row>
    <row r="56" spans="1:3">
      <c r="B56" s="4" t="s">
        <v>7</v>
      </c>
    </row>
  </sheetData>
  <dataValidations disablePrompts="1"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23"/>
  <sheetViews>
    <sheetView workbookViewId="0"/>
  </sheetViews>
  <sheetFormatPr defaultColWidth="9.109375" defaultRowHeight="13.8"/>
  <cols>
    <col min="1" max="1" width="9.44140625" style="165" bestFit="1" customWidth="1"/>
    <col min="2" max="2" width="59" style="165" customWidth="1"/>
    <col min="3" max="3" width="16.6640625" style="165" bestFit="1" customWidth="1"/>
    <col min="4" max="4" width="13.33203125" style="165" bestFit="1" customWidth="1"/>
    <col min="5" max="16384" width="9.109375" style="165"/>
  </cols>
  <sheetData>
    <row r="1" spans="1:4">
      <c r="A1" s="163" t="s">
        <v>30</v>
      </c>
      <c r="B1" s="3" t="str">
        <f>Info!C2</f>
        <v>Terabank</v>
      </c>
    </row>
    <row r="2" spans="1:4" s="163" customFormat="1" ht="15.75" customHeight="1">
      <c r="A2" s="163" t="s">
        <v>31</v>
      </c>
      <c r="B2" s="309">
        <f>'1. key ratios'!B2</f>
        <v>45107</v>
      </c>
    </row>
    <row r="3" spans="1:4" s="163" customFormat="1" ht="15.75" customHeight="1"/>
    <row r="4" spans="1:4" ht="14.4" thickBot="1">
      <c r="A4" s="165" t="s">
        <v>281</v>
      </c>
      <c r="B4" s="241" t="s">
        <v>282</v>
      </c>
    </row>
    <row r="5" spans="1:4" s="170" customFormat="1" ht="12.75" customHeight="1">
      <c r="A5" s="296"/>
      <c r="B5" s="297" t="s">
        <v>285</v>
      </c>
      <c r="C5" s="234" t="s">
        <v>283</v>
      </c>
      <c r="D5" s="235" t="s">
        <v>284</v>
      </c>
    </row>
    <row r="6" spans="1:4" s="242" customFormat="1">
      <c r="A6" s="236">
        <v>1</v>
      </c>
      <c r="B6" s="291" t="s">
        <v>286</v>
      </c>
      <c r="C6" s="291"/>
      <c r="D6" s="237"/>
    </row>
    <row r="7" spans="1:4" s="242" customFormat="1">
      <c r="A7" s="238" t="s">
        <v>272</v>
      </c>
      <c r="B7" s="292" t="s">
        <v>287</v>
      </c>
      <c r="C7" s="287">
        <v>4.4999999999999998E-2</v>
      </c>
      <c r="D7" s="288">
        <v>58411029.681178622</v>
      </c>
    </row>
    <row r="8" spans="1:4" s="242" customFormat="1">
      <c r="A8" s="238" t="s">
        <v>273</v>
      </c>
      <c r="B8" s="292" t="s">
        <v>288</v>
      </c>
      <c r="C8" s="287">
        <v>0.06</v>
      </c>
      <c r="D8" s="288">
        <v>77881372.908238158</v>
      </c>
    </row>
    <row r="9" spans="1:4" s="242" customFormat="1">
      <c r="A9" s="238" t="s">
        <v>274</v>
      </c>
      <c r="B9" s="292" t="s">
        <v>289</v>
      </c>
      <c r="C9" s="287">
        <v>0.08</v>
      </c>
      <c r="D9" s="288">
        <v>103841830.54431756</v>
      </c>
    </row>
    <row r="10" spans="1:4" s="242" customFormat="1">
      <c r="A10" s="236" t="s">
        <v>275</v>
      </c>
      <c r="B10" s="291" t="s">
        <v>290</v>
      </c>
      <c r="C10" s="291"/>
      <c r="D10" s="291"/>
    </row>
    <row r="11" spans="1:4" s="243" customFormat="1">
      <c r="A11" s="239" t="s">
        <v>276</v>
      </c>
      <c r="B11" s="286" t="s">
        <v>356</v>
      </c>
      <c r="C11" s="287">
        <v>2.5000000000000001E-2</v>
      </c>
      <c r="D11" s="288">
        <v>32450572.045099236</v>
      </c>
    </row>
    <row r="12" spans="1:4" s="243" customFormat="1">
      <c r="A12" s="239" t="s">
        <v>277</v>
      </c>
      <c r="B12" s="286" t="s">
        <v>291</v>
      </c>
      <c r="C12" s="287">
        <v>0</v>
      </c>
      <c r="D12" s="288">
        <v>0</v>
      </c>
    </row>
    <row r="13" spans="1:4" s="243" customFormat="1">
      <c r="A13" s="239" t="s">
        <v>278</v>
      </c>
      <c r="B13" s="286" t="s">
        <v>292</v>
      </c>
      <c r="C13" s="287">
        <v>0</v>
      </c>
      <c r="D13" s="288">
        <v>0</v>
      </c>
    </row>
    <row r="14" spans="1:4" s="243" customFormat="1">
      <c r="A14" s="236" t="s">
        <v>279</v>
      </c>
      <c r="B14" s="291" t="s">
        <v>353</v>
      </c>
      <c r="C14" s="291"/>
      <c r="D14" s="291"/>
    </row>
    <row r="15" spans="1:4" s="243" customFormat="1">
      <c r="A15" s="239">
        <v>3.1</v>
      </c>
      <c r="B15" s="286" t="s">
        <v>297</v>
      </c>
      <c r="C15" s="287">
        <v>5.5821931823000326E-2</v>
      </c>
      <c r="D15" s="288">
        <v>72458144.812755585</v>
      </c>
    </row>
    <row r="16" spans="1:4" s="243" customFormat="1">
      <c r="A16" s="239">
        <v>3.2</v>
      </c>
      <c r="B16" s="286" t="s">
        <v>298</v>
      </c>
      <c r="C16" s="287">
        <v>6.6170484745912569E-2</v>
      </c>
      <c r="D16" s="288">
        <v>85890803.30025503</v>
      </c>
    </row>
    <row r="17" spans="1:4" s="242" customFormat="1">
      <c r="A17" s="239">
        <v>3.3</v>
      </c>
      <c r="B17" s="286" t="s">
        <v>299</v>
      </c>
      <c r="C17" s="287">
        <v>7.9787001749744457E-2</v>
      </c>
      <c r="D17" s="288">
        <v>103565353.94170165</v>
      </c>
    </row>
    <row r="18" spans="1:4" s="170" customFormat="1" ht="12.75" customHeight="1">
      <c r="A18" s="294"/>
      <c r="B18" s="295" t="s">
        <v>352</v>
      </c>
      <c r="C18" s="290" t="s">
        <v>283</v>
      </c>
      <c r="D18" s="293" t="s">
        <v>284</v>
      </c>
    </row>
    <row r="19" spans="1:4" s="242" customFormat="1">
      <c r="A19" s="240">
        <v>4</v>
      </c>
      <c r="B19" s="286" t="s">
        <v>293</v>
      </c>
      <c r="C19" s="289">
        <v>0.12582193182300033</v>
      </c>
      <c r="D19" s="288">
        <v>163319746.53903344</v>
      </c>
    </row>
    <row r="20" spans="1:4" s="242" customFormat="1">
      <c r="A20" s="240">
        <v>5</v>
      </c>
      <c r="B20" s="286" t="s">
        <v>90</v>
      </c>
      <c r="C20" s="289">
        <v>0.15117048474591255</v>
      </c>
      <c r="D20" s="288">
        <v>196222748.2535924</v>
      </c>
    </row>
    <row r="21" spans="1:4" s="242" customFormat="1" ht="14.4" thickBot="1">
      <c r="A21" s="244" t="s">
        <v>280</v>
      </c>
      <c r="B21" s="245" t="s">
        <v>294</v>
      </c>
      <c r="C21" s="289">
        <v>0.18478700174974447</v>
      </c>
      <c r="D21" s="288">
        <v>239857756.53111845</v>
      </c>
    </row>
    <row r="23" spans="1:4" ht="53.4">
      <c r="B23" s="202"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B6" sqref="B6"/>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Info!C2</f>
        <v>Terabank</v>
      </c>
      <c r="E1" s="4"/>
      <c r="F1" s="4"/>
    </row>
    <row r="2" spans="1:6" s="2" customFormat="1" ht="15.75" customHeight="1">
      <c r="A2" s="2" t="s">
        <v>31</v>
      </c>
      <c r="B2" s="309">
        <f>'1. key ratios'!B2</f>
        <v>45107</v>
      </c>
    </row>
    <row r="3" spans="1:6" s="2" customFormat="1" ht="15.75" customHeight="1">
      <c r="A3" s="69"/>
    </row>
    <row r="4" spans="1:6" s="2" customFormat="1" ht="15.75" customHeight="1" thickBot="1">
      <c r="A4" s="2" t="s">
        <v>47</v>
      </c>
      <c r="B4" s="157" t="s">
        <v>178</v>
      </c>
      <c r="D4" s="15" t="s">
        <v>35</v>
      </c>
    </row>
    <row r="5" spans="1:6" ht="26.4">
      <c r="A5" s="70" t="s">
        <v>6</v>
      </c>
      <c r="B5" s="177" t="s">
        <v>218</v>
      </c>
      <c r="C5" s="71" t="s">
        <v>660</v>
      </c>
      <c r="D5" s="72" t="s">
        <v>49</v>
      </c>
    </row>
    <row r="6" spans="1:6" ht="14.4">
      <c r="A6" s="357">
        <v>1</v>
      </c>
      <c r="B6" s="358" t="s">
        <v>561</v>
      </c>
      <c r="C6" s="423">
        <v>190442171.88999999</v>
      </c>
      <c r="D6" s="73"/>
      <c r="E6" s="74"/>
    </row>
    <row r="7" spans="1:6" ht="14.4">
      <c r="A7" s="357">
        <v>1.1000000000000001</v>
      </c>
      <c r="B7" s="359" t="s">
        <v>562</v>
      </c>
      <c r="C7" s="423">
        <v>42251396.510000005</v>
      </c>
      <c r="D7" s="75"/>
      <c r="E7" s="74"/>
    </row>
    <row r="8" spans="1:6" ht="14.4">
      <c r="A8" s="357">
        <v>1.2</v>
      </c>
      <c r="B8" s="359" t="s">
        <v>563</v>
      </c>
      <c r="C8" s="423">
        <v>129661268.95</v>
      </c>
      <c r="D8" s="75"/>
      <c r="E8" s="74"/>
    </row>
    <row r="9" spans="1:6" ht="14.4">
      <c r="A9" s="357">
        <v>1.3</v>
      </c>
      <c r="B9" s="359" t="s">
        <v>564</v>
      </c>
      <c r="C9" s="423">
        <v>18529506.43</v>
      </c>
      <c r="D9" s="75"/>
      <c r="E9" s="74"/>
    </row>
    <row r="10" spans="1:6" ht="14.4">
      <c r="A10" s="357">
        <v>2</v>
      </c>
      <c r="B10" s="360" t="s">
        <v>565</v>
      </c>
      <c r="C10" s="423">
        <v>0</v>
      </c>
      <c r="D10" s="75"/>
      <c r="E10" s="74"/>
    </row>
    <row r="11" spans="1:6" ht="14.4">
      <c r="A11" s="357">
        <v>2.1</v>
      </c>
      <c r="B11" s="361" t="s">
        <v>566</v>
      </c>
      <c r="C11" s="423">
        <v>0</v>
      </c>
      <c r="D11" s="421"/>
      <c r="E11" s="76"/>
    </row>
    <row r="12" spans="1:6" ht="14.4">
      <c r="A12" s="357">
        <v>3</v>
      </c>
      <c r="B12" s="362" t="s">
        <v>567</v>
      </c>
      <c r="C12" s="423">
        <v>0</v>
      </c>
      <c r="D12" s="421"/>
      <c r="E12" s="76"/>
    </row>
    <row r="13" spans="1:6" ht="14.4">
      <c r="A13" s="357">
        <v>4</v>
      </c>
      <c r="B13" s="363" t="s">
        <v>568</v>
      </c>
      <c r="C13" s="423">
        <v>0</v>
      </c>
      <c r="D13" s="421"/>
      <c r="E13" s="76"/>
    </row>
    <row r="14" spans="1:6" ht="14.4">
      <c r="A14" s="357">
        <v>5</v>
      </c>
      <c r="B14" s="364" t="s">
        <v>569</v>
      </c>
      <c r="C14" s="423">
        <v>0</v>
      </c>
      <c r="D14" s="421"/>
      <c r="E14" s="76"/>
    </row>
    <row r="15" spans="1:6" ht="14.4">
      <c r="A15" s="357">
        <v>5.0999999999999996</v>
      </c>
      <c r="B15" s="365" t="s">
        <v>570</v>
      </c>
      <c r="C15" s="423">
        <v>0</v>
      </c>
      <c r="D15" s="421"/>
      <c r="E15" s="74"/>
    </row>
    <row r="16" spans="1:6" ht="14.4">
      <c r="A16" s="357">
        <v>5.2</v>
      </c>
      <c r="B16" s="365" t="s">
        <v>571</v>
      </c>
      <c r="C16" s="423">
        <v>0</v>
      </c>
      <c r="D16" s="75"/>
      <c r="E16" s="74"/>
    </row>
    <row r="17" spans="1:5" ht="14.4">
      <c r="A17" s="357">
        <v>5.3</v>
      </c>
      <c r="B17" s="366" t="s">
        <v>572</v>
      </c>
      <c r="C17" s="423">
        <v>0</v>
      </c>
      <c r="D17" s="75"/>
      <c r="E17" s="74"/>
    </row>
    <row r="18" spans="1:5" ht="14.4">
      <c r="A18" s="357">
        <v>6</v>
      </c>
      <c r="B18" s="362" t="s">
        <v>573</v>
      </c>
      <c r="C18" s="423">
        <v>1360505340.7393568</v>
      </c>
      <c r="D18" s="75"/>
      <c r="E18" s="74"/>
    </row>
    <row r="19" spans="1:5" ht="14.4">
      <c r="A19" s="357">
        <v>6.1</v>
      </c>
      <c r="B19" s="365" t="s">
        <v>571</v>
      </c>
      <c r="C19" s="423">
        <v>190860932.72281525</v>
      </c>
      <c r="D19" s="75"/>
      <c r="E19" s="74"/>
    </row>
    <row r="20" spans="1:5" ht="14.4">
      <c r="A20" s="357">
        <v>6.2</v>
      </c>
      <c r="B20" s="366" t="s">
        <v>572</v>
      </c>
      <c r="C20" s="423">
        <v>1169644408.0165415</v>
      </c>
      <c r="D20" s="75"/>
      <c r="E20" s="74"/>
    </row>
    <row r="21" spans="1:5" ht="14.4">
      <c r="A21" s="357">
        <v>7</v>
      </c>
      <c r="B21" s="360" t="s">
        <v>574</v>
      </c>
      <c r="C21" s="423">
        <v>2538</v>
      </c>
      <c r="D21" s="75"/>
      <c r="E21" s="74"/>
    </row>
    <row r="22" spans="1:5" ht="14.4">
      <c r="A22" s="357">
        <v>8</v>
      </c>
      <c r="B22" s="367" t="s">
        <v>575</v>
      </c>
      <c r="C22" s="423">
        <v>0</v>
      </c>
      <c r="D22" s="75"/>
      <c r="E22" s="74"/>
    </row>
    <row r="23" spans="1:5" ht="14.4">
      <c r="A23" s="357">
        <v>9</v>
      </c>
      <c r="B23" s="363" t="s">
        <v>576</v>
      </c>
      <c r="C23" s="423">
        <v>24580620</v>
      </c>
      <c r="D23" s="422"/>
      <c r="E23" s="74"/>
    </row>
    <row r="24" spans="1:5" ht="14.4">
      <c r="A24" s="357">
        <v>9.1</v>
      </c>
      <c r="B24" s="365" t="s">
        <v>577</v>
      </c>
      <c r="C24" s="423">
        <v>24580620</v>
      </c>
      <c r="D24" s="77"/>
      <c r="E24" s="74"/>
    </row>
    <row r="25" spans="1:5" ht="14.4">
      <c r="A25" s="357">
        <v>9.1999999999999993</v>
      </c>
      <c r="B25" s="365" t="s">
        <v>578</v>
      </c>
      <c r="C25" s="423">
        <v>0</v>
      </c>
      <c r="D25" s="420"/>
      <c r="E25" s="78"/>
    </row>
    <row r="26" spans="1:5" ht="14.4">
      <c r="A26" s="357">
        <v>10</v>
      </c>
      <c r="B26" s="363" t="s">
        <v>579</v>
      </c>
      <c r="C26" s="423">
        <v>24624894</v>
      </c>
      <c r="D26" s="523" t="s">
        <v>702</v>
      </c>
      <c r="E26" s="74"/>
    </row>
    <row r="27" spans="1:5" ht="14.4">
      <c r="A27" s="357">
        <v>10.1</v>
      </c>
      <c r="B27" s="365" t="s">
        <v>580</v>
      </c>
      <c r="C27" s="423">
        <v>20374000</v>
      </c>
      <c r="D27" s="75"/>
      <c r="E27" s="74"/>
    </row>
    <row r="28" spans="1:5" ht="14.4">
      <c r="A28" s="357">
        <v>10.199999999999999</v>
      </c>
      <c r="B28" s="365" t="s">
        <v>581</v>
      </c>
      <c r="C28" s="423">
        <v>4250894</v>
      </c>
      <c r="D28" s="75"/>
      <c r="E28" s="74"/>
    </row>
    <row r="29" spans="1:5" ht="14.4">
      <c r="A29" s="357">
        <v>11</v>
      </c>
      <c r="B29" s="363" t="s">
        <v>582</v>
      </c>
      <c r="C29" s="423">
        <v>0</v>
      </c>
      <c r="D29" s="75"/>
      <c r="E29" s="74"/>
    </row>
    <row r="30" spans="1:5" ht="14.4">
      <c r="A30" s="357">
        <v>11.1</v>
      </c>
      <c r="B30" s="365" t="s">
        <v>583</v>
      </c>
      <c r="C30" s="423">
        <v>0</v>
      </c>
      <c r="D30" s="75"/>
      <c r="E30" s="74"/>
    </row>
    <row r="31" spans="1:5" ht="14.4">
      <c r="A31" s="357">
        <v>11.2</v>
      </c>
      <c r="B31" s="365" t="s">
        <v>584</v>
      </c>
      <c r="C31" s="423">
        <v>0</v>
      </c>
      <c r="D31" s="75"/>
      <c r="E31" s="74"/>
    </row>
    <row r="32" spans="1:5" ht="14.4">
      <c r="A32" s="357">
        <v>13</v>
      </c>
      <c r="B32" s="363" t="s">
        <v>585</v>
      </c>
      <c r="C32" s="423">
        <v>31106419.366566196</v>
      </c>
      <c r="D32" s="75"/>
      <c r="E32" s="74"/>
    </row>
    <row r="33" spans="1:5" ht="14.4">
      <c r="A33" s="357">
        <v>13.1</v>
      </c>
      <c r="B33" s="368" t="s">
        <v>586</v>
      </c>
      <c r="C33" s="423">
        <v>22400169</v>
      </c>
      <c r="D33" s="75"/>
      <c r="E33" s="74"/>
    </row>
    <row r="34" spans="1:5" ht="14.4">
      <c r="A34" s="357">
        <v>13.2</v>
      </c>
      <c r="B34" s="368" t="s">
        <v>587</v>
      </c>
      <c r="C34" s="423">
        <v>0</v>
      </c>
      <c r="D34" s="77"/>
      <c r="E34" s="74"/>
    </row>
    <row r="35" spans="1:5" ht="14.4">
      <c r="A35" s="357">
        <v>14</v>
      </c>
      <c r="B35" s="369" t="s">
        <v>588</v>
      </c>
      <c r="C35" s="423">
        <v>1631261983.995923</v>
      </c>
      <c r="D35" s="77"/>
      <c r="E35" s="74"/>
    </row>
    <row r="36" spans="1:5" ht="14.4">
      <c r="A36" s="357"/>
      <c r="B36" s="370" t="s">
        <v>589</v>
      </c>
      <c r="C36" s="423">
        <v>0</v>
      </c>
      <c r="D36" s="79"/>
      <c r="E36" s="74"/>
    </row>
    <row r="37" spans="1:5" ht="14.4">
      <c r="A37" s="357">
        <v>15</v>
      </c>
      <c r="B37" s="371" t="s">
        <v>590</v>
      </c>
      <c r="C37" s="423">
        <v>0</v>
      </c>
      <c r="D37" s="420"/>
      <c r="E37" s="78"/>
    </row>
    <row r="38" spans="1:5" ht="14.4">
      <c r="A38" s="373">
        <v>15.1</v>
      </c>
      <c r="B38" s="374" t="s">
        <v>566</v>
      </c>
      <c r="C38" s="423">
        <v>0</v>
      </c>
      <c r="D38" s="75"/>
      <c r="E38" s="74"/>
    </row>
    <row r="39" spans="1:5" ht="14.4">
      <c r="A39" s="373">
        <v>16</v>
      </c>
      <c r="B39" s="360" t="s">
        <v>591</v>
      </c>
      <c r="C39" s="423">
        <v>0</v>
      </c>
      <c r="D39" s="75"/>
      <c r="E39" s="74"/>
    </row>
    <row r="40" spans="1:5" ht="14.4">
      <c r="A40" s="373">
        <v>17</v>
      </c>
      <c r="B40" s="360" t="s">
        <v>592</v>
      </c>
      <c r="C40" s="423">
        <v>1325203143.5200286</v>
      </c>
      <c r="D40" s="75"/>
      <c r="E40" s="74"/>
    </row>
    <row r="41" spans="1:5" ht="14.4">
      <c r="A41" s="373">
        <v>17.100000000000001</v>
      </c>
      <c r="B41" s="375" t="s">
        <v>593</v>
      </c>
      <c r="C41" s="423">
        <v>990804198.17002869</v>
      </c>
      <c r="D41" s="75"/>
      <c r="E41" s="74"/>
    </row>
    <row r="42" spans="1:5" ht="14.4">
      <c r="A42" s="373">
        <v>17.2</v>
      </c>
      <c r="B42" s="376" t="s">
        <v>594</v>
      </c>
      <c r="C42" s="423">
        <v>297460960.75</v>
      </c>
      <c r="D42" s="75"/>
      <c r="E42" s="74"/>
    </row>
    <row r="43" spans="1:5" ht="14.4">
      <c r="A43" s="373">
        <v>17.3</v>
      </c>
      <c r="B43" s="411" t="s">
        <v>595</v>
      </c>
      <c r="C43" s="423">
        <v>18150629.780000001</v>
      </c>
      <c r="D43" s="77"/>
      <c r="E43" s="74"/>
    </row>
    <row r="44" spans="1:5" ht="14.4">
      <c r="A44" s="373">
        <v>17.399999999999999</v>
      </c>
      <c r="B44" s="412" t="s">
        <v>596</v>
      </c>
      <c r="C44" s="423">
        <v>18787354.82</v>
      </c>
      <c r="D44" s="413"/>
      <c r="E44" s="74"/>
    </row>
    <row r="45" spans="1:5" ht="14.4">
      <c r="A45" s="373">
        <v>18</v>
      </c>
      <c r="B45" s="384" t="s">
        <v>597</v>
      </c>
      <c r="C45" s="423">
        <v>2360317.9792539333</v>
      </c>
      <c r="D45" s="419"/>
      <c r="E45" s="78"/>
    </row>
    <row r="46" spans="1:5" ht="14.4">
      <c r="A46" s="373">
        <v>19</v>
      </c>
      <c r="B46" s="384" t="s">
        <v>598</v>
      </c>
      <c r="C46" s="423">
        <v>3645228</v>
      </c>
      <c r="D46" s="414"/>
    </row>
    <row r="47" spans="1:5" ht="14.4">
      <c r="A47" s="373">
        <v>19.100000000000001</v>
      </c>
      <c r="B47" s="415" t="s">
        <v>599</v>
      </c>
      <c r="C47" s="423">
        <v>1932965</v>
      </c>
      <c r="D47" s="414"/>
    </row>
    <row r="48" spans="1:5" ht="14.4">
      <c r="A48" s="373">
        <v>19.2</v>
      </c>
      <c r="B48" s="415" t="s">
        <v>600</v>
      </c>
      <c r="C48" s="423">
        <v>1712263</v>
      </c>
      <c r="D48" s="414"/>
    </row>
    <row r="49" spans="1:4" ht="14.4">
      <c r="A49" s="373">
        <v>20</v>
      </c>
      <c r="B49" s="379" t="s">
        <v>601</v>
      </c>
      <c r="C49" s="423">
        <v>62339008.120000005</v>
      </c>
      <c r="D49" s="523" t="s">
        <v>714</v>
      </c>
    </row>
    <row r="50" spans="1:4" ht="14.4">
      <c r="A50" s="373">
        <v>21</v>
      </c>
      <c r="B50" s="416" t="s">
        <v>602</v>
      </c>
      <c r="C50" s="423">
        <v>238567.83999999962</v>
      </c>
      <c r="D50" s="414"/>
    </row>
    <row r="51" spans="1:4" ht="14.4">
      <c r="A51" s="373">
        <v>21.1</v>
      </c>
      <c r="B51" s="376" t="s">
        <v>603</v>
      </c>
      <c r="C51" s="423">
        <v>0</v>
      </c>
      <c r="D51" s="414"/>
    </row>
    <row r="52" spans="1:4" ht="14.4">
      <c r="A52" s="373">
        <v>22</v>
      </c>
      <c r="B52" s="380" t="s">
        <v>604</v>
      </c>
      <c r="C52" s="423">
        <v>1393786265.4592824</v>
      </c>
      <c r="D52" s="414"/>
    </row>
    <row r="53" spans="1:4" ht="14.4">
      <c r="A53" s="373"/>
      <c r="B53" s="381" t="s">
        <v>605</v>
      </c>
      <c r="C53" s="423">
        <v>0</v>
      </c>
      <c r="D53" s="414"/>
    </row>
    <row r="54" spans="1:4" ht="14.4">
      <c r="A54" s="373">
        <v>23</v>
      </c>
      <c r="B54" s="379" t="s">
        <v>606</v>
      </c>
      <c r="C54" s="423">
        <v>121372000</v>
      </c>
      <c r="D54" s="523" t="s">
        <v>715</v>
      </c>
    </row>
    <row r="55" spans="1:4" ht="14.4">
      <c r="A55" s="373">
        <v>24</v>
      </c>
      <c r="B55" s="379" t="s">
        <v>607</v>
      </c>
      <c r="C55" s="423">
        <v>0</v>
      </c>
      <c r="D55" s="414"/>
    </row>
    <row r="56" spans="1:4" ht="14.4">
      <c r="A56" s="373">
        <v>25</v>
      </c>
      <c r="B56" s="384" t="s">
        <v>608</v>
      </c>
      <c r="C56" s="423">
        <v>0</v>
      </c>
      <c r="D56" s="414"/>
    </row>
    <row r="57" spans="1:4" ht="14.4">
      <c r="A57" s="373">
        <v>26</v>
      </c>
      <c r="B57" s="384" t="s">
        <v>609</v>
      </c>
      <c r="C57" s="423">
        <v>0</v>
      </c>
      <c r="D57" s="414"/>
    </row>
    <row r="58" spans="1:4" ht="14.4">
      <c r="A58" s="373">
        <v>27</v>
      </c>
      <c r="B58" s="384" t="s">
        <v>610</v>
      </c>
      <c r="C58" s="423">
        <v>0</v>
      </c>
      <c r="D58" s="414"/>
    </row>
    <row r="59" spans="1:4" ht="14.4">
      <c r="A59" s="373">
        <v>27.1</v>
      </c>
      <c r="B59" s="412" t="s">
        <v>611</v>
      </c>
      <c r="C59" s="423">
        <v>0</v>
      </c>
      <c r="D59" s="414"/>
    </row>
    <row r="60" spans="1:4" ht="14.4">
      <c r="A60" s="373">
        <v>27.2</v>
      </c>
      <c r="B60" s="412" t="s">
        <v>612</v>
      </c>
      <c r="C60" s="423">
        <v>0</v>
      </c>
      <c r="D60" s="414"/>
    </row>
    <row r="61" spans="1:4" ht="14.4">
      <c r="A61" s="373">
        <v>28</v>
      </c>
      <c r="B61" s="382" t="s">
        <v>613</v>
      </c>
      <c r="C61" s="423">
        <v>0</v>
      </c>
      <c r="D61" s="414"/>
    </row>
    <row r="62" spans="1:4" ht="14.4">
      <c r="A62" s="373">
        <v>29</v>
      </c>
      <c r="B62" s="384" t="s">
        <v>614</v>
      </c>
      <c r="C62" s="423">
        <v>0</v>
      </c>
      <c r="D62" s="414"/>
    </row>
    <row r="63" spans="1:4" ht="14.4">
      <c r="A63" s="373">
        <v>29.1</v>
      </c>
      <c r="B63" s="417" t="s">
        <v>615</v>
      </c>
      <c r="C63" s="423">
        <v>0</v>
      </c>
      <c r="D63" s="414"/>
    </row>
    <row r="64" spans="1:4" ht="14.4">
      <c r="A64" s="373">
        <v>29.2</v>
      </c>
      <c r="B64" s="415" t="s">
        <v>616</v>
      </c>
      <c r="C64" s="423">
        <v>0</v>
      </c>
      <c r="D64" s="414"/>
    </row>
    <row r="65" spans="1:4" ht="14.4">
      <c r="A65" s="373">
        <v>29.3</v>
      </c>
      <c r="B65" s="415" t="s">
        <v>617</v>
      </c>
      <c r="C65" s="423">
        <v>0</v>
      </c>
      <c r="D65" s="414"/>
    </row>
    <row r="66" spans="1:4" ht="14.4">
      <c r="A66" s="373">
        <v>30</v>
      </c>
      <c r="B66" s="384" t="s">
        <v>618</v>
      </c>
      <c r="C66" s="423">
        <v>116103720</v>
      </c>
      <c r="D66" s="523" t="s">
        <v>716</v>
      </c>
    </row>
    <row r="67" spans="1:4" ht="14.4">
      <c r="A67" s="373">
        <v>31</v>
      </c>
      <c r="B67" s="418" t="s">
        <v>619</v>
      </c>
      <c r="C67" s="423">
        <v>237475720</v>
      </c>
      <c r="D67" s="414"/>
    </row>
    <row r="68" spans="1:4" ht="14.4">
      <c r="A68" s="373">
        <v>32</v>
      </c>
      <c r="B68" s="384" t="s">
        <v>620</v>
      </c>
      <c r="C68" s="423">
        <v>1631261985.4592824</v>
      </c>
      <c r="D68" s="41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14" bestFit="1" customWidth="1"/>
    <col min="17" max="17" width="14.6640625" style="14" customWidth="1"/>
    <col min="18" max="18" width="13" style="14" bestFit="1" customWidth="1"/>
    <col min="19" max="19" width="34.88671875" style="14" customWidth="1"/>
    <col min="20" max="16384" width="9.109375" style="14"/>
  </cols>
  <sheetData>
    <row r="1" spans="1:19">
      <c r="A1" s="2" t="s">
        <v>30</v>
      </c>
      <c r="B1" s="3" t="str">
        <f>Info!C2</f>
        <v>Terabank</v>
      </c>
    </row>
    <row r="2" spans="1:19">
      <c r="A2" s="2" t="s">
        <v>31</v>
      </c>
      <c r="B2" s="309">
        <f>'1. key ratios'!B2</f>
        <v>45107</v>
      </c>
    </row>
    <row r="4" spans="1:19" ht="27" thickBot="1">
      <c r="A4" s="4" t="s">
        <v>146</v>
      </c>
      <c r="B4" s="194" t="s">
        <v>251</v>
      </c>
    </row>
    <row r="5" spans="1:19" s="184" customFormat="1" ht="13.8">
      <c r="A5" s="179"/>
      <c r="B5" s="180"/>
      <c r="C5" s="181" t="s">
        <v>0</v>
      </c>
      <c r="D5" s="181" t="s">
        <v>1</v>
      </c>
      <c r="E5" s="181" t="s">
        <v>2</v>
      </c>
      <c r="F5" s="181" t="s">
        <v>3</v>
      </c>
      <c r="G5" s="181" t="s">
        <v>4</v>
      </c>
      <c r="H5" s="181" t="s">
        <v>5</v>
      </c>
      <c r="I5" s="181" t="s">
        <v>8</v>
      </c>
      <c r="J5" s="181" t="s">
        <v>9</v>
      </c>
      <c r="K5" s="181" t="s">
        <v>10</v>
      </c>
      <c r="L5" s="181" t="s">
        <v>11</v>
      </c>
      <c r="M5" s="181" t="s">
        <v>12</v>
      </c>
      <c r="N5" s="181" t="s">
        <v>13</v>
      </c>
      <c r="O5" s="181" t="s">
        <v>235</v>
      </c>
      <c r="P5" s="181" t="s">
        <v>236</v>
      </c>
      <c r="Q5" s="181" t="s">
        <v>237</v>
      </c>
      <c r="R5" s="182" t="s">
        <v>238</v>
      </c>
      <c r="S5" s="183" t="s">
        <v>239</v>
      </c>
    </row>
    <row r="6" spans="1:19" s="184" customFormat="1" ht="99" customHeight="1">
      <c r="A6" s="185"/>
      <c r="B6" s="581" t="s">
        <v>240</v>
      </c>
      <c r="C6" s="577">
        <v>0</v>
      </c>
      <c r="D6" s="578"/>
      <c r="E6" s="577">
        <v>0.2</v>
      </c>
      <c r="F6" s="578"/>
      <c r="G6" s="577">
        <v>0.35</v>
      </c>
      <c r="H6" s="578"/>
      <c r="I6" s="577">
        <v>0.5</v>
      </c>
      <c r="J6" s="578"/>
      <c r="K6" s="577">
        <v>0.75</v>
      </c>
      <c r="L6" s="578"/>
      <c r="M6" s="577">
        <v>1</v>
      </c>
      <c r="N6" s="578"/>
      <c r="O6" s="577">
        <v>1.5</v>
      </c>
      <c r="P6" s="578"/>
      <c r="Q6" s="577">
        <v>2.5</v>
      </c>
      <c r="R6" s="578"/>
      <c r="S6" s="579" t="s">
        <v>145</v>
      </c>
    </row>
    <row r="7" spans="1:19" s="184" customFormat="1" ht="30.75" customHeight="1">
      <c r="A7" s="185"/>
      <c r="B7" s="582"/>
      <c r="C7" s="176" t="s">
        <v>148</v>
      </c>
      <c r="D7" s="176" t="s">
        <v>147</v>
      </c>
      <c r="E7" s="176" t="s">
        <v>148</v>
      </c>
      <c r="F7" s="176" t="s">
        <v>147</v>
      </c>
      <c r="G7" s="176" t="s">
        <v>148</v>
      </c>
      <c r="H7" s="176" t="s">
        <v>147</v>
      </c>
      <c r="I7" s="176" t="s">
        <v>148</v>
      </c>
      <c r="J7" s="176" t="s">
        <v>147</v>
      </c>
      <c r="K7" s="176" t="s">
        <v>148</v>
      </c>
      <c r="L7" s="176" t="s">
        <v>147</v>
      </c>
      <c r="M7" s="176" t="s">
        <v>148</v>
      </c>
      <c r="N7" s="176" t="s">
        <v>147</v>
      </c>
      <c r="O7" s="176" t="s">
        <v>148</v>
      </c>
      <c r="P7" s="176" t="s">
        <v>147</v>
      </c>
      <c r="Q7" s="176" t="s">
        <v>148</v>
      </c>
      <c r="R7" s="176" t="s">
        <v>147</v>
      </c>
      <c r="S7" s="580"/>
    </row>
    <row r="8" spans="1:19">
      <c r="A8" s="80">
        <v>1</v>
      </c>
      <c r="B8" s="1" t="s">
        <v>51</v>
      </c>
      <c r="C8" s="81">
        <v>185546578.50281525</v>
      </c>
      <c r="D8" s="81">
        <v>0</v>
      </c>
      <c r="E8" s="81">
        <v>0</v>
      </c>
      <c r="F8" s="81">
        <v>0</v>
      </c>
      <c r="G8" s="81">
        <v>0</v>
      </c>
      <c r="H8" s="81">
        <v>0</v>
      </c>
      <c r="I8" s="81">
        <v>0</v>
      </c>
      <c r="J8" s="81">
        <v>0</v>
      </c>
      <c r="K8" s="81">
        <v>0</v>
      </c>
      <c r="L8" s="81">
        <v>0</v>
      </c>
      <c r="M8" s="81">
        <v>103833590.59</v>
      </c>
      <c r="N8" s="81">
        <v>0</v>
      </c>
      <c r="O8" s="81">
        <v>0</v>
      </c>
      <c r="P8" s="81">
        <v>0</v>
      </c>
      <c r="Q8" s="81">
        <v>0</v>
      </c>
      <c r="R8" s="81">
        <v>0</v>
      </c>
      <c r="S8" s="195">
        <v>103833590.59</v>
      </c>
    </row>
    <row r="9" spans="1:19">
      <c r="A9" s="80">
        <v>2</v>
      </c>
      <c r="B9" s="1" t="s">
        <v>52</v>
      </c>
      <c r="C9" s="81">
        <v>0</v>
      </c>
      <c r="D9" s="81">
        <v>0</v>
      </c>
      <c r="E9" s="81">
        <v>0</v>
      </c>
      <c r="F9" s="81">
        <v>0</v>
      </c>
      <c r="G9" s="81">
        <v>0</v>
      </c>
      <c r="H9" s="81">
        <v>0</v>
      </c>
      <c r="I9" s="81">
        <v>0</v>
      </c>
      <c r="J9" s="81">
        <v>0</v>
      </c>
      <c r="K9" s="81">
        <v>0</v>
      </c>
      <c r="L9" s="81">
        <v>0</v>
      </c>
      <c r="M9" s="81">
        <v>0</v>
      </c>
      <c r="N9" s="81">
        <v>0</v>
      </c>
      <c r="O9" s="81">
        <v>0</v>
      </c>
      <c r="P9" s="81">
        <v>0</v>
      </c>
      <c r="Q9" s="81">
        <v>0</v>
      </c>
      <c r="R9" s="81">
        <v>0</v>
      </c>
      <c r="S9" s="195">
        <v>0</v>
      </c>
    </row>
    <row r="10" spans="1:19">
      <c r="A10" s="80">
        <v>3</v>
      </c>
      <c r="B10" s="1" t="s">
        <v>164</v>
      </c>
      <c r="C10" s="81">
        <v>0</v>
      </c>
      <c r="D10" s="81">
        <v>0</v>
      </c>
      <c r="E10" s="81">
        <v>0</v>
      </c>
      <c r="F10" s="81">
        <v>0</v>
      </c>
      <c r="G10" s="81">
        <v>0</v>
      </c>
      <c r="H10" s="81">
        <v>0</v>
      </c>
      <c r="I10" s="81">
        <v>0</v>
      </c>
      <c r="J10" s="81">
        <v>0</v>
      </c>
      <c r="K10" s="81">
        <v>0</v>
      </c>
      <c r="L10" s="81">
        <v>0</v>
      </c>
      <c r="M10" s="81">
        <v>0</v>
      </c>
      <c r="N10" s="81">
        <v>0</v>
      </c>
      <c r="O10" s="81">
        <v>0</v>
      </c>
      <c r="P10" s="81">
        <v>0</v>
      </c>
      <c r="Q10" s="81">
        <v>0</v>
      </c>
      <c r="R10" s="81">
        <v>0</v>
      </c>
      <c r="S10" s="195">
        <v>0</v>
      </c>
    </row>
    <row r="11" spans="1:19">
      <c r="A11" s="80">
        <v>4</v>
      </c>
      <c r="B11" s="1" t="s">
        <v>53</v>
      </c>
      <c r="C11" s="81">
        <v>0</v>
      </c>
      <c r="D11" s="81">
        <v>0</v>
      </c>
      <c r="E11" s="81">
        <v>0</v>
      </c>
      <c r="F11" s="81">
        <v>0</v>
      </c>
      <c r="G11" s="81">
        <v>0</v>
      </c>
      <c r="H11" s="81">
        <v>0</v>
      </c>
      <c r="I11" s="81">
        <v>0</v>
      </c>
      <c r="J11" s="81">
        <v>0</v>
      </c>
      <c r="K11" s="81">
        <v>0</v>
      </c>
      <c r="L11" s="81">
        <v>0</v>
      </c>
      <c r="M11" s="81">
        <v>0</v>
      </c>
      <c r="N11" s="81">
        <v>0</v>
      </c>
      <c r="O11" s="81">
        <v>0</v>
      </c>
      <c r="P11" s="81">
        <v>0</v>
      </c>
      <c r="Q11" s="81">
        <v>0</v>
      </c>
      <c r="R11" s="81">
        <v>0</v>
      </c>
      <c r="S11" s="195">
        <v>0</v>
      </c>
    </row>
    <row r="12" spans="1:19">
      <c r="A12" s="80">
        <v>5</v>
      </c>
      <c r="B12" s="1" t="s">
        <v>54</v>
      </c>
      <c r="C12" s="81">
        <v>0</v>
      </c>
      <c r="D12" s="81">
        <v>0</v>
      </c>
      <c r="E12" s="81">
        <v>0</v>
      </c>
      <c r="F12" s="81">
        <v>0</v>
      </c>
      <c r="G12" s="81">
        <v>0</v>
      </c>
      <c r="H12" s="81">
        <v>0</v>
      </c>
      <c r="I12" s="81">
        <v>0</v>
      </c>
      <c r="J12" s="81">
        <v>0</v>
      </c>
      <c r="K12" s="81">
        <v>0</v>
      </c>
      <c r="L12" s="81">
        <v>0</v>
      </c>
      <c r="M12" s="81">
        <v>0</v>
      </c>
      <c r="N12" s="81">
        <v>0</v>
      </c>
      <c r="O12" s="81">
        <v>0</v>
      </c>
      <c r="P12" s="81">
        <v>0</v>
      </c>
      <c r="Q12" s="81">
        <v>0</v>
      </c>
      <c r="R12" s="81">
        <v>0</v>
      </c>
      <c r="S12" s="195">
        <v>0</v>
      </c>
    </row>
    <row r="13" spans="1:19">
      <c r="A13" s="80">
        <v>6</v>
      </c>
      <c r="B13" s="1" t="s">
        <v>55</v>
      </c>
      <c r="C13" s="81">
        <v>0</v>
      </c>
      <c r="D13" s="81">
        <v>0</v>
      </c>
      <c r="E13" s="81">
        <v>8343640.3900000006</v>
      </c>
      <c r="F13" s="81">
        <v>0</v>
      </c>
      <c r="G13" s="81">
        <v>0</v>
      </c>
      <c r="H13" s="81">
        <v>0</v>
      </c>
      <c r="I13" s="81">
        <v>10351142.940000001</v>
      </c>
      <c r="J13" s="81">
        <v>0</v>
      </c>
      <c r="K13" s="81">
        <v>0</v>
      </c>
      <c r="L13" s="81">
        <v>0</v>
      </c>
      <c r="M13" s="81">
        <v>2313151.71</v>
      </c>
      <c r="N13" s="81">
        <v>0</v>
      </c>
      <c r="O13" s="81">
        <v>0</v>
      </c>
      <c r="P13" s="81">
        <v>0</v>
      </c>
      <c r="Q13" s="81">
        <v>0</v>
      </c>
      <c r="R13" s="81">
        <v>0</v>
      </c>
      <c r="S13" s="195">
        <v>9157451.2580000013</v>
      </c>
    </row>
    <row r="14" spans="1:19">
      <c r="A14" s="80">
        <v>7</v>
      </c>
      <c r="B14" s="1" t="s">
        <v>56</v>
      </c>
      <c r="C14" s="81">
        <v>0</v>
      </c>
      <c r="D14" s="81">
        <v>0</v>
      </c>
      <c r="E14" s="81">
        <v>0</v>
      </c>
      <c r="F14" s="81">
        <v>0</v>
      </c>
      <c r="G14" s="81">
        <v>0</v>
      </c>
      <c r="H14" s="81">
        <v>0</v>
      </c>
      <c r="I14" s="81">
        <v>0</v>
      </c>
      <c r="J14" s="81">
        <v>0</v>
      </c>
      <c r="K14" s="81">
        <v>0</v>
      </c>
      <c r="L14" s="81">
        <v>0</v>
      </c>
      <c r="M14" s="81">
        <v>522400835.92860407</v>
      </c>
      <c r="N14" s="81">
        <v>29568111.89622895</v>
      </c>
      <c r="O14" s="81">
        <v>0</v>
      </c>
      <c r="P14" s="81">
        <v>0</v>
      </c>
      <c r="Q14" s="81">
        <v>0</v>
      </c>
      <c r="R14" s="81">
        <v>0</v>
      </c>
      <c r="S14" s="195">
        <v>551968947.82483304</v>
      </c>
    </row>
    <row r="15" spans="1:19">
      <c r="A15" s="80">
        <v>8</v>
      </c>
      <c r="B15" s="1" t="s">
        <v>57</v>
      </c>
      <c r="C15" s="81">
        <v>0</v>
      </c>
      <c r="D15" s="81">
        <v>0</v>
      </c>
      <c r="E15" s="81">
        <v>0</v>
      </c>
      <c r="F15" s="81">
        <v>0</v>
      </c>
      <c r="G15" s="81">
        <v>0</v>
      </c>
      <c r="H15" s="81">
        <v>0</v>
      </c>
      <c r="I15" s="81">
        <v>0</v>
      </c>
      <c r="J15" s="81">
        <v>0</v>
      </c>
      <c r="K15" s="81">
        <v>557444286.48538554</v>
      </c>
      <c r="L15" s="81">
        <v>12184607.086676545</v>
      </c>
      <c r="M15" s="81">
        <v>0</v>
      </c>
      <c r="N15" s="81">
        <v>0</v>
      </c>
      <c r="O15" s="81">
        <v>0</v>
      </c>
      <c r="P15" s="81">
        <v>0</v>
      </c>
      <c r="Q15" s="81">
        <v>0</v>
      </c>
      <c r="R15" s="81">
        <v>0</v>
      </c>
      <c r="S15" s="195">
        <v>427221670.17904663</v>
      </c>
    </row>
    <row r="16" spans="1:19">
      <c r="A16" s="80">
        <v>9</v>
      </c>
      <c r="B16" s="1" t="s">
        <v>58</v>
      </c>
      <c r="C16" s="81">
        <v>0</v>
      </c>
      <c r="D16" s="81">
        <v>0</v>
      </c>
      <c r="E16" s="81">
        <v>0</v>
      </c>
      <c r="F16" s="81">
        <v>0</v>
      </c>
      <c r="G16" s="81">
        <v>109370468.04872996</v>
      </c>
      <c r="H16" s="81">
        <v>670875.30879999988</v>
      </c>
      <c r="I16" s="81">
        <v>0</v>
      </c>
      <c r="J16" s="81">
        <v>0</v>
      </c>
      <c r="K16" s="81">
        <v>0</v>
      </c>
      <c r="L16" s="81">
        <v>0</v>
      </c>
      <c r="M16" s="81">
        <v>0</v>
      </c>
      <c r="N16" s="81">
        <v>0</v>
      </c>
      <c r="O16" s="81">
        <v>0</v>
      </c>
      <c r="P16" s="81">
        <v>0</v>
      </c>
      <c r="Q16" s="81">
        <v>0</v>
      </c>
      <c r="R16" s="81">
        <v>0</v>
      </c>
      <c r="S16" s="195">
        <v>38514470.175135478</v>
      </c>
    </row>
    <row r="17" spans="1:19">
      <c r="A17" s="80">
        <v>10</v>
      </c>
      <c r="B17" s="1" t="s">
        <v>59</v>
      </c>
      <c r="C17" s="81">
        <v>0</v>
      </c>
      <c r="D17" s="81">
        <v>0</v>
      </c>
      <c r="E17" s="81">
        <v>0</v>
      </c>
      <c r="F17" s="81">
        <v>0</v>
      </c>
      <c r="G17" s="81">
        <v>0</v>
      </c>
      <c r="H17" s="81">
        <v>0</v>
      </c>
      <c r="I17" s="81">
        <v>981490.46470599982</v>
      </c>
      <c r="J17" s="81">
        <v>0</v>
      </c>
      <c r="K17" s="81">
        <v>0</v>
      </c>
      <c r="L17" s="81">
        <v>0</v>
      </c>
      <c r="M17" s="81">
        <v>10317011.135006992</v>
      </c>
      <c r="N17" s="81">
        <v>0</v>
      </c>
      <c r="O17" s="81">
        <v>270915.031204</v>
      </c>
      <c r="P17" s="81">
        <v>0</v>
      </c>
      <c r="Q17" s="81">
        <v>0</v>
      </c>
      <c r="R17" s="81">
        <v>0</v>
      </c>
      <c r="S17" s="195">
        <v>11214128.914165992</v>
      </c>
    </row>
    <row r="18" spans="1:19">
      <c r="A18" s="80">
        <v>11</v>
      </c>
      <c r="B18" s="1" t="s">
        <v>60</v>
      </c>
      <c r="C18" s="81">
        <v>0</v>
      </c>
      <c r="D18" s="81">
        <v>0</v>
      </c>
      <c r="E18" s="81">
        <v>0</v>
      </c>
      <c r="F18" s="81">
        <v>0</v>
      </c>
      <c r="G18" s="81">
        <v>0</v>
      </c>
      <c r="H18" s="81">
        <v>0</v>
      </c>
      <c r="I18" s="81">
        <v>0</v>
      </c>
      <c r="J18" s="81">
        <v>0</v>
      </c>
      <c r="K18" s="81">
        <v>0</v>
      </c>
      <c r="L18" s="81">
        <v>0</v>
      </c>
      <c r="M18" s="81">
        <v>0</v>
      </c>
      <c r="N18" s="81">
        <v>0</v>
      </c>
      <c r="O18" s="81">
        <v>0</v>
      </c>
      <c r="P18" s="81">
        <v>0</v>
      </c>
      <c r="Q18" s="81">
        <v>0</v>
      </c>
      <c r="R18" s="81">
        <v>0</v>
      </c>
      <c r="S18" s="195">
        <v>0</v>
      </c>
    </row>
    <row r="19" spans="1:19">
      <c r="A19" s="80">
        <v>12</v>
      </c>
      <c r="B19" s="1" t="s">
        <v>61</v>
      </c>
      <c r="C19" s="81">
        <v>0</v>
      </c>
      <c r="D19" s="81">
        <v>0</v>
      </c>
      <c r="E19" s="81">
        <v>0</v>
      </c>
      <c r="F19" s="81">
        <v>0</v>
      </c>
      <c r="G19" s="81">
        <v>0</v>
      </c>
      <c r="H19" s="81">
        <v>0</v>
      </c>
      <c r="I19" s="81">
        <v>0</v>
      </c>
      <c r="J19" s="81">
        <v>0</v>
      </c>
      <c r="K19" s="81">
        <v>0</v>
      </c>
      <c r="L19" s="81">
        <v>0</v>
      </c>
      <c r="M19" s="81">
        <v>0</v>
      </c>
      <c r="N19" s="81">
        <v>0</v>
      </c>
      <c r="O19" s="81">
        <v>0</v>
      </c>
      <c r="P19" s="81">
        <v>0</v>
      </c>
      <c r="Q19" s="81">
        <v>0</v>
      </c>
      <c r="R19" s="81">
        <v>0</v>
      </c>
      <c r="S19" s="195">
        <v>0</v>
      </c>
    </row>
    <row r="20" spans="1:19">
      <c r="A20" s="80">
        <v>13</v>
      </c>
      <c r="B20" s="1" t="s">
        <v>144</v>
      </c>
      <c r="C20" s="81">
        <v>0</v>
      </c>
      <c r="D20" s="81">
        <v>0</v>
      </c>
      <c r="E20" s="81">
        <v>0</v>
      </c>
      <c r="F20" s="81">
        <v>0</v>
      </c>
      <c r="G20" s="81">
        <v>0</v>
      </c>
      <c r="H20" s="81">
        <v>0</v>
      </c>
      <c r="I20" s="81">
        <v>0</v>
      </c>
      <c r="J20" s="81">
        <v>0</v>
      </c>
      <c r="K20" s="81">
        <v>0</v>
      </c>
      <c r="L20" s="81">
        <v>0</v>
      </c>
      <c r="M20" s="81">
        <v>0</v>
      </c>
      <c r="N20" s="81">
        <v>0</v>
      </c>
      <c r="O20" s="81">
        <v>0</v>
      </c>
      <c r="P20" s="81">
        <v>0</v>
      </c>
      <c r="Q20" s="81">
        <v>0</v>
      </c>
      <c r="R20" s="81">
        <v>0</v>
      </c>
      <c r="S20" s="195">
        <v>0</v>
      </c>
    </row>
    <row r="21" spans="1:19">
      <c r="A21" s="80">
        <v>14</v>
      </c>
      <c r="B21" s="1" t="s">
        <v>63</v>
      </c>
      <c r="C21" s="81">
        <v>42239401.740000002</v>
      </c>
      <c r="D21" s="81">
        <v>0</v>
      </c>
      <c r="E21" s="81">
        <v>11994.77</v>
      </c>
      <c r="F21" s="81">
        <v>0</v>
      </c>
      <c r="G21" s="81">
        <v>0</v>
      </c>
      <c r="H21" s="81">
        <v>0</v>
      </c>
      <c r="I21" s="81">
        <v>0</v>
      </c>
      <c r="J21" s="81">
        <v>0</v>
      </c>
      <c r="K21" s="81">
        <v>0</v>
      </c>
      <c r="L21" s="81">
        <v>0</v>
      </c>
      <c r="M21" s="81">
        <v>53212583.51283063</v>
      </c>
      <c r="N21" s="81">
        <v>0</v>
      </c>
      <c r="O21" s="81">
        <v>0</v>
      </c>
      <c r="P21" s="81">
        <v>0</v>
      </c>
      <c r="Q21" s="81">
        <v>0</v>
      </c>
      <c r="R21" s="81">
        <v>0</v>
      </c>
      <c r="S21" s="195">
        <v>53214982.466830634</v>
      </c>
    </row>
    <row r="22" spans="1:19" ht="13.8" thickBot="1">
      <c r="A22" s="82"/>
      <c r="B22" s="83" t="s">
        <v>64</v>
      </c>
      <c r="C22" s="84">
        <v>227785980.24281526</v>
      </c>
      <c r="D22" s="84">
        <v>0</v>
      </c>
      <c r="E22" s="84">
        <v>8355635.1600000001</v>
      </c>
      <c r="F22" s="84">
        <v>0</v>
      </c>
      <c r="G22" s="84">
        <v>109370468.04872996</v>
      </c>
      <c r="H22" s="84">
        <v>670875.30879999988</v>
      </c>
      <c r="I22" s="84">
        <v>11332633.404706001</v>
      </c>
      <c r="J22" s="84">
        <v>0</v>
      </c>
      <c r="K22" s="84">
        <v>557444286.48538554</v>
      </c>
      <c r="L22" s="84">
        <v>12184607.086676545</v>
      </c>
      <c r="M22" s="84">
        <v>692077172.87644172</v>
      </c>
      <c r="N22" s="84">
        <v>29568111.89622895</v>
      </c>
      <c r="O22" s="84">
        <v>270915.031204</v>
      </c>
      <c r="P22" s="84">
        <v>0</v>
      </c>
      <c r="Q22" s="84">
        <v>0</v>
      </c>
      <c r="R22" s="84">
        <v>0</v>
      </c>
      <c r="S22" s="196">
        <v>1195125241.4080117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C7" sqref="C7"/>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4"/>
  </cols>
  <sheetData>
    <row r="1" spans="1:22">
      <c r="A1" s="2" t="s">
        <v>30</v>
      </c>
      <c r="B1" s="3" t="str">
        <f>Info!C2</f>
        <v>Terabank</v>
      </c>
    </row>
    <row r="2" spans="1:22">
      <c r="A2" s="2" t="s">
        <v>31</v>
      </c>
      <c r="B2" s="309">
        <f>'1. key ratios'!B2</f>
        <v>45107</v>
      </c>
    </row>
    <row r="4" spans="1:22" ht="13.8" thickBot="1">
      <c r="A4" s="4" t="s">
        <v>243</v>
      </c>
      <c r="B4" s="85" t="s">
        <v>50</v>
      </c>
      <c r="V4" s="15" t="s">
        <v>35</v>
      </c>
    </row>
    <row r="5" spans="1:22" ht="12.75" customHeight="1">
      <c r="A5" s="86"/>
      <c r="B5" s="87"/>
      <c r="C5" s="583" t="s">
        <v>169</v>
      </c>
      <c r="D5" s="584"/>
      <c r="E5" s="584"/>
      <c r="F5" s="584"/>
      <c r="G5" s="584"/>
      <c r="H5" s="584"/>
      <c r="I5" s="584"/>
      <c r="J5" s="584"/>
      <c r="K5" s="584"/>
      <c r="L5" s="585"/>
      <c r="M5" s="586" t="s">
        <v>170</v>
      </c>
      <c r="N5" s="587"/>
      <c r="O5" s="587"/>
      <c r="P5" s="587"/>
      <c r="Q5" s="587"/>
      <c r="R5" s="587"/>
      <c r="S5" s="588"/>
      <c r="T5" s="591" t="s">
        <v>241</v>
      </c>
      <c r="U5" s="591" t="s">
        <v>242</v>
      </c>
      <c r="V5" s="589" t="s">
        <v>76</v>
      </c>
    </row>
    <row r="6" spans="1:22" s="43" customFormat="1" ht="105.6">
      <c r="A6" s="41"/>
      <c r="B6" s="88"/>
      <c r="C6" s="89" t="s">
        <v>65</v>
      </c>
      <c r="D6" s="160" t="s">
        <v>66</v>
      </c>
      <c r="E6" s="115" t="s">
        <v>172</v>
      </c>
      <c r="F6" s="115" t="s">
        <v>173</v>
      </c>
      <c r="G6" s="160" t="s">
        <v>176</v>
      </c>
      <c r="H6" s="160" t="s">
        <v>171</v>
      </c>
      <c r="I6" s="160" t="s">
        <v>67</v>
      </c>
      <c r="J6" s="160" t="s">
        <v>68</v>
      </c>
      <c r="K6" s="90" t="s">
        <v>69</v>
      </c>
      <c r="L6" s="91" t="s">
        <v>70</v>
      </c>
      <c r="M6" s="89" t="s">
        <v>174</v>
      </c>
      <c r="N6" s="90" t="s">
        <v>71</v>
      </c>
      <c r="O6" s="90" t="s">
        <v>72</v>
      </c>
      <c r="P6" s="90" t="s">
        <v>73</v>
      </c>
      <c r="Q6" s="90" t="s">
        <v>74</v>
      </c>
      <c r="R6" s="90" t="s">
        <v>75</v>
      </c>
      <c r="S6" s="178" t="s">
        <v>175</v>
      </c>
      <c r="T6" s="592"/>
      <c r="U6" s="592"/>
      <c r="V6" s="590"/>
    </row>
    <row r="7" spans="1:22">
      <c r="A7" s="92">
        <v>1</v>
      </c>
      <c r="B7" s="1" t="s">
        <v>51</v>
      </c>
      <c r="C7" s="93">
        <v>0</v>
      </c>
      <c r="D7" s="93">
        <v>0</v>
      </c>
      <c r="E7" s="93">
        <v>0</v>
      </c>
      <c r="F7" s="93">
        <v>0</v>
      </c>
      <c r="G7" s="93">
        <v>0</v>
      </c>
      <c r="H7" s="93">
        <v>0</v>
      </c>
      <c r="I7" s="93">
        <v>0</v>
      </c>
      <c r="J7" s="93">
        <v>0</v>
      </c>
      <c r="K7" s="93">
        <v>0</v>
      </c>
      <c r="L7" s="93">
        <v>0</v>
      </c>
      <c r="M7" s="93">
        <v>0</v>
      </c>
      <c r="N7" s="93">
        <v>0</v>
      </c>
      <c r="O7" s="93">
        <v>0</v>
      </c>
      <c r="P7" s="93">
        <v>0</v>
      </c>
      <c r="Q7" s="93">
        <v>0</v>
      </c>
      <c r="R7" s="93">
        <v>0</v>
      </c>
      <c r="S7" s="93">
        <v>0</v>
      </c>
      <c r="T7" s="93">
        <v>0</v>
      </c>
      <c r="U7" s="93">
        <v>0</v>
      </c>
      <c r="V7" s="95">
        <f>SUM(C7:S7)</f>
        <v>0</v>
      </c>
    </row>
    <row r="8" spans="1:22">
      <c r="A8" s="92">
        <v>2</v>
      </c>
      <c r="B8" s="1" t="s">
        <v>52</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5">
        <f t="shared" ref="V8:V20" si="0">SUM(C8:S8)</f>
        <v>0</v>
      </c>
    </row>
    <row r="9" spans="1:22">
      <c r="A9" s="92">
        <v>3</v>
      </c>
      <c r="B9" s="1" t="s">
        <v>165</v>
      </c>
      <c r="C9" s="93">
        <v>0</v>
      </c>
      <c r="D9" s="93">
        <v>0</v>
      </c>
      <c r="E9" s="93">
        <v>0</v>
      </c>
      <c r="F9" s="93">
        <v>0</v>
      </c>
      <c r="G9" s="93">
        <v>0</v>
      </c>
      <c r="H9" s="93">
        <v>0</v>
      </c>
      <c r="I9" s="93">
        <v>0</v>
      </c>
      <c r="J9" s="93">
        <v>0</v>
      </c>
      <c r="K9" s="93">
        <v>0</v>
      </c>
      <c r="L9" s="93">
        <v>0</v>
      </c>
      <c r="M9" s="93">
        <v>0</v>
      </c>
      <c r="N9" s="93">
        <v>0</v>
      </c>
      <c r="O9" s="93">
        <v>0</v>
      </c>
      <c r="P9" s="93">
        <v>0</v>
      </c>
      <c r="Q9" s="93">
        <v>0</v>
      </c>
      <c r="R9" s="93">
        <v>0</v>
      </c>
      <c r="S9" s="93">
        <v>0</v>
      </c>
      <c r="T9" s="93">
        <v>0</v>
      </c>
      <c r="U9" s="93">
        <v>0</v>
      </c>
      <c r="V9" s="95">
        <f t="shared" si="0"/>
        <v>0</v>
      </c>
    </row>
    <row r="10" spans="1:22">
      <c r="A10" s="92">
        <v>4</v>
      </c>
      <c r="B10" s="1" t="s">
        <v>53</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5">
        <f t="shared" si="0"/>
        <v>0</v>
      </c>
    </row>
    <row r="11" spans="1:22">
      <c r="A11" s="92">
        <v>5</v>
      </c>
      <c r="B11" s="1" t="s">
        <v>54</v>
      </c>
      <c r="C11" s="93">
        <v>0</v>
      </c>
      <c r="D11" s="93">
        <v>0</v>
      </c>
      <c r="E11" s="93">
        <v>0</v>
      </c>
      <c r="F11" s="93">
        <v>0</v>
      </c>
      <c r="G11" s="93">
        <v>0</v>
      </c>
      <c r="H11" s="93">
        <v>0</v>
      </c>
      <c r="I11" s="93">
        <v>0</v>
      </c>
      <c r="J11" s="93">
        <v>0</v>
      </c>
      <c r="K11" s="93">
        <v>0</v>
      </c>
      <c r="L11" s="93">
        <v>0</v>
      </c>
      <c r="M11" s="93">
        <v>0</v>
      </c>
      <c r="N11" s="93">
        <v>0</v>
      </c>
      <c r="O11" s="93">
        <v>0</v>
      </c>
      <c r="P11" s="93">
        <v>0</v>
      </c>
      <c r="Q11" s="93">
        <v>0</v>
      </c>
      <c r="R11" s="93">
        <v>0</v>
      </c>
      <c r="S11" s="93">
        <v>0</v>
      </c>
      <c r="T11" s="93">
        <v>0</v>
      </c>
      <c r="U11" s="93">
        <v>0</v>
      </c>
      <c r="V11" s="95">
        <f t="shared" si="0"/>
        <v>0</v>
      </c>
    </row>
    <row r="12" spans="1:22">
      <c r="A12" s="92">
        <v>6</v>
      </c>
      <c r="B12" s="1" t="s">
        <v>55</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5">
        <f t="shared" si="0"/>
        <v>0</v>
      </c>
    </row>
    <row r="13" spans="1:22">
      <c r="A13" s="92">
        <v>7</v>
      </c>
      <c r="B13" s="1" t="s">
        <v>56</v>
      </c>
      <c r="C13" s="93">
        <v>0</v>
      </c>
      <c r="D13" s="93">
        <v>22086639.862099998</v>
      </c>
      <c r="E13" s="93">
        <v>0</v>
      </c>
      <c r="F13" s="93">
        <v>0</v>
      </c>
      <c r="G13" s="93">
        <v>0</v>
      </c>
      <c r="H13" s="93">
        <v>0</v>
      </c>
      <c r="I13" s="93">
        <v>0</v>
      </c>
      <c r="J13" s="93">
        <v>0</v>
      </c>
      <c r="K13" s="93">
        <v>0</v>
      </c>
      <c r="L13" s="93">
        <v>0</v>
      </c>
      <c r="M13" s="93">
        <v>0</v>
      </c>
      <c r="N13" s="93">
        <v>0</v>
      </c>
      <c r="O13" s="93">
        <v>0</v>
      </c>
      <c r="P13" s="93">
        <v>0</v>
      </c>
      <c r="Q13" s="93">
        <v>0</v>
      </c>
      <c r="R13" s="93">
        <v>0</v>
      </c>
      <c r="S13" s="93">
        <v>0</v>
      </c>
      <c r="T13" s="93">
        <v>19620193.909999996</v>
      </c>
      <c r="U13" s="93">
        <v>2466445.9521000003</v>
      </c>
      <c r="V13" s="95">
        <f t="shared" si="0"/>
        <v>22086639.862099998</v>
      </c>
    </row>
    <row r="14" spans="1:22">
      <c r="A14" s="92">
        <v>8</v>
      </c>
      <c r="B14" s="1" t="s">
        <v>57</v>
      </c>
      <c r="C14" s="93">
        <v>0</v>
      </c>
      <c r="D14" s="93">
        <v>4977714.121249998</v>
      </c>
      <c r="E14" s="93">
        <v>0</v>
      </c>
      <c r="F14" s="93">
        <v>0</v>
      </c>
      <c r="G14" s="93">
        <v>0</v>
      </c>
      <c r="H14" s="93">
        <v>0</v>
      </c>
      <c r="I14" s="93">
        <v>0</v>
      </c>
      <c r="J14" s="93">
        <v>0</v>
      </c>
      <c r="K14" s="93">
        <v>0</v>
      </c>
      <c r="L14" s="93">
        <v>0</v>
      </c>
      <c r="M14" s="93">
        <v>0</v>
      </c>
      <c r="N14" s="93">
        <v>0</v>
      </c>
      <c r="O14" s="93">
        <v>0</v>
      </c>
      <c r="P14" s="93">
        <v>0</v>
      </c>
      <c r="Q14" s="93">
        <v>0</v>
      </c>
      <c r="R14" s="93">
        <v>0</v>
      </c>
      <c r="S14" s="93">
        <v>0</v>
      </c>
      <c r="T14" s="93">
        <v>4284232.3953999979</v>
      </c>
      <c r="U14" s="93">
        <v>693481.72585000005</v>
      </c>
      <c r="V14" s="95">
        <f t="shared" si="0"/>
        <v>4977714.121249998</v>
      </c>
    </row>
    <row r="15" spans="1:22">
      <c r="A15" s="92">
        <v>9</v>
      </c>
      <c r="B15" s="1" t="s">
        <v>58</v>
      </c>
      <c r="C15" s="93">
        <v>0</v>
      </c>
      <c r="D15" s="93">
        <v>0</v>
      </c>
      <c r="E15" s="93">
        <v>0</v>
      </c>
      <c r="F15" s="93">
        <v>0</v>
      </c>
      <c r="G15" s="93">
        <v>0</v>
      </c>
      <c r="H15" s="93">
        <v>0</v>
      </c>
      <c r="I15" s="93">
        <v>0</v>
      </c>
      <c r="J15" s="93">
        <v>0</v>
      </c>
      <c r="K15" s="93">
        <v>0</v>
      </c>
      <c r="L15" s="93">
        <v>0</v>
      </c>
      <c r="M15" s="93">
        <v>0</v>
      </c>
      <c r="N15" s="93">
        <v>0</v>
      </c>
      <c r="O15" s="93">
        <v>0</v>
      </c>
      <c r="P15" s="93">
        <v>0</v>
      </c>
      <c r="Q15" s="93">
        <v>0</v>
      </c>
      <c r="R15" s="93">
        <v>0</v>
      </c>
      <c r="S15" s="93">
        <v>0</v>
      </c>
      <c r="T15" s="93">
        <v>0</v>
      </c>
      <c r="U15" s="93">
        <v>0</v>
      </c>
      <c r="V15" s="95">
        <f t="shared" si="0"/>
        <v>0</v>
      </c>
    </row>
    <row r="16" spans="1:22">
      <c r="A16" s="92">
        <v>10</v>
      </c>
      <c r="B16" s="1" t="s">
        <v>59</v>
      </c>
      <c r="C16" s="93">
        <v>0</v>
      </c>
      <c r="D16" s="93">
        <v>44.85</v>
      </c>
      <c r="E16" s="93">
        <v>0</v>
      </c>
      <c r="F16" s="93">
        <v>0</v>
      </c>
      <c r="G16" s="93">
        <v>0</v>
      </c>
      <c r="H16" s="93">
        <v>0</v>
      </c>
      <c r="I16" s="93">
        <v>0</v>
      </c>
      <c r="J16" s="93">
        <v>0</v>
      </c>
      <c r="K16" s="93">
        <v>0</v>
      </c>
      <c r="L16" s="93">
        <v>0</v>
      </c>
      <c r="M16" s="93">
        <v>0</v>
      </c>
      <c r="N16" s="93">
        <v>0</v>
      </c>
      <c r="O16" s="93">
        <v>0</v>
      </c>
      <c r="P16" s="93">
        <v>0</v>
      </c>
      <c r="Q16" s="93">
        <v>0</v>
      </c>
      <c r="R16" s="93">
        <v>0</v>
      </c>
      <c r="S16" s="93">
        <v>0</v>
      </c>
      <c r="T16" s="93">
        <v>44.85</v>
      </c>
      <c r="U16" s="93">
        <v>0</v>
      </c>
      <c r="V16" s="95">
        <f t="shared" si="0"/>
        <v>44.85</v>
      </c>
    </row>
    <row r="17" spans="1:22">
      <c r="A17" s="92">
        <v>11</v>
      </c>
      <c r="B17" s="1" t="s">
        <v>60</v>
      </c>
      <c r="C17" s="93">
        <v>0</v>
      </c>
      <c r="D17" s="93">
        <v>0</v>
      </c>
      <c r="E17" s="93">
        <v>0</v>
      </c>
      <c r="F17" s="93">
        <v>0</v>
      </c>
      <c r="G17" s="93">
        <v>0</v>
      </c>
      <c r="H17" s="93">
        <v>0</v>
      </c>
      <c r="I17" s="93">
        <v>0</v>
      </c>
      <c r="J17" s="93">
        <v>0</v>
      </c>
      <c r="K17" s="93">
        <v>0</v>
      </c>
      <c r="L17" s="93">
        <v>0</v>
      </c>
      <c r="M17" s="93">
        <v>0</v>
      </c>
      <c r="N17" s="93">
        <v>0</v>
      </c>
      <c r="O17" s="93">
        <v>0</v>
      </c>
      <c r="P17" s="93">
        <v>0</v>
      </c>
      <c r="Q17" s="93">
        <v>0</v>
      </c>
      <c r="R17" s="93">
        <v>0</v>
      </c>
      <c r="S17" s="93">
        <v>0</v>
      </c>
      <c r="T17" s="93">
        <v>0</v>
      </c>
      <c r="U17" s="93">
        <v>0</v>
      </c>
      <c r="V17" s="95">
        <f t="shared" si="0"/>
        <v>0</v>
      </c>
    </row>
    <row r="18" spans="1:22">
      <c r="A18" s="92">
        <v>12</v>
      </c>
      <c r="B18" s="1" t="s">
        <v>61</v>
      </c>
      <c r="C18" s="93">
        <v>0</v>
      </c>
      <c r="D18" s="93">
        <v>0</v>
      </c>
      <c r="E18" s="93">
        <v>0</v>
      </c>
      <c r="F18" s="93">
        <v>0</v>
      </c>
      <c r="G18" s="93">
        <v>0</v>
      </c>
      <c r="H18" s="93">
        <v>0</v>
      </c>
      <c r="I18" s="93">
        <v>0</v>
      </c>
      <c r="J18" s="93">
        <v>0</v>
      </c>
      <c r="K18" s="93">
        <v>0</v>
      </c>
      <c r="L18" s="93">
        <v>0</v>
      </c>
      <c r="M18" s="93">
        <v>0</v>
      </c>
      <c r="N18" s="93">
        <v>0</v>
      </c>
      <c r="O18" s="93">
        <v>0</v>
      </c>
      <c r="P18" s="93">
        <v>0</v>
      </c>
      <c r="Q18" s="93">
        <v>0</v>
      </c>
      <c r="R18" s="93">
        <v>0</v>
      </c>
      <c r="S18" s="93">
        <v>0</v>
      </c>
      <c r="T18" s="93">
        <v>0</v>
      </c>
      <c r="U18" s="93">
        <v>0</v>
      </c>
      <c r="V18" s="95">
        <f t="shared" si="0"/>
        <v>0</v>
      </c>
    </row>
    <row r="19" spans="1:22">
      <c r="A19" s="92">
        <v>13</v>
      </c>
      <c r="B19" s="1" t="s">
        <v>62</v>
      </c>
      <c r="C19" s="93">
        <v>0</v>
      </c>
      <c r="D19" s="93">
        <v>0</v>
      </c>
      <c r="E19" s="93">
        <v>0</v>
      </c>
      <c r="F19" s="93">
        <v>0</v>
      </c>
      <c r="G19" s="93">
        <v>0</v>
      </c>
      <c r="H19" s="93">
        <v>0</v>
      </c>
      <c r="I19" s="93">
        <v>0</v>
      </c>
      <c r="J19" s="93">
        <v>0</v>
      </c>
      <c r="K19" s="93">
        <v>0</v>
      </c>
      <c r="L19" s="93">
        <v>0</v>
      </c>
      <c r="M19" s="93">
        <v>0</v>
      </c>
      <c r="N19" s="93">
        <v>0</v>
      </c>
      <c r="O19" s="93">
        <v>0</v>
      </c>
      <c r="P19" s="93">
        <v>0</v>
      </c>
      <c r="Q19" s="93">
        <v>0</v>
      </c>
      <c r="R19" s="93">
        <v>0</v>
      </c>
      <c r="S19" s="93">
        <v>0</v>
      </c>
      <c r="T19" s="93">
        <v>0</v>
      </c>
      <c r="U19" s="93">
        <v>0</v>
      </c>
      <c r="V19" s="95">
        <f t="shared" si="0"/>
        <v>0</v>
      </c>
    </row>
    <row r="20" spans="1:22">
      <c r="A20" s="92">
        <v>14</v>
      </c>
      <c r="B20" s="1" t="s">
        <v>63</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5">
        <f t="shared" si="0"/>
        <v>0</v>
      </c>
    </row>
    <row r="21" spans="1:22" ht="13.8" thickBot="1">
      <c r="A21" s="82"/>
      <c r="B21" s="96" t="s">
        <v>64</v>
      </c>
      <c r="C21" s="97">
        <f>SUM(C7:C20)</f>
        <v>0</v>
      </c>
      <c r="D21" s="84">
        <f t="shared" ref="D21:V21" si="1">SUM(D7:D20)</f>
        <v>27064398.833349995</v>
      </c>
      <c r="E21" s="84">
        <f t="shared" si="1"/>
        <v>0</v>
      </c>
      <c r="F21" s="84">
        <f t="shared" si="1"/>
        <v>0</v>
      </c>
      <c r="G21" s="84">
        <f t="shared" si="1"/>
        <v>0</v>
      </c>
      <c r="H21" s="84">
        <f t="shared" si="1"/>
        <v>0</v>
      </c>
      <c r="I21" s="84">
        <f t="shared" si="1"/>
        <v>0</v>
      </c>
      <c r="J21" s="84">
        <f t="shared" si="1"/>
        <v>0</v>
      </c>
      <c r="K21" s="84">
        <f t="shared" si="1"/>
        <v>0</v>
      </c>
      <c r="L21" s="98">
        <f t="shared" si="1"/>
        <v>0</v>
      </c>
      <c r="M21" s="97">
        <f t="shared" si="1"/>
        <v>0</v>
      </c>
      <c r="N21" s="84">
        <f t="shared" si="1"/>
        <v>0</v>
      </c>
      <c r="O21" s="84">
        <f t="shared" si="1"/>
        <v>0</v>
      </c>
      <c r="P21" s="84">
        <f t="shared" si="1"/>
        <v>0</v>
      </c>
      <c r="Q21" s="84">
        <f t="shared" si="1"/>
        <v>0</v>
      </c>
      <c r="R21" s="84">
        <f t="shared" si="1"/>
        <v>0</v>
      </c>
      <c r="S21" s="98">
        <f>SUM(S7:S20)</f>
        <v>0</v>
      </c>
      <c r="T21" s="98">
        <f>SUM(T7:T20)</f>
        <v>23904471.155399997</v>
      </c>
      <c r="U21" s="98">
        <f t="shared" ref="U21" si="2">SUM(U7:U20)</f>
        <v>3159927.6779500004</v>
      </c>
      <c r="V21" s="99">
        <f t="shared" si="1"/>
        <v>27064398.833349995</v>
      </c>
    </row>
    <row r="24" spans="1:22">
      <c r="C24" s="22"/>
      <c r="D24" s="22"/>
      <c r="E24" s="22"/>
    </row>
    <row r="25" spans="1:22">
      <c r="A25" s="40"/>
      <c r="B25" s="40"/>
      <c r="D25" s="22"/>
      <c r="E25" s="22"/>
    </row>
    <row r="26" spans="1:22">
      <c r="A26" s="40"/>
      <c r="B26" s="23"/>
      <c r="D26" s="22"/>
      <c r="E26" s="22"/>
    </row>
    <row r="27" spans="1:22">
      <c r="A27" s="40"/>
      <c r="B27" s="40"/>
      <c r="D27" s="22"/>
      <c r="E27" s="22"/>
    </row>
    <row r="28" spans="1:22">
      <c r="A28" s="40"/>
      <c r="B28" s="23"/>
      <c r="D28" s="22"/>
      <c r="E28" s="2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8" sqref="B8"/>
    </sheetView>
  </sheetViews>
  <sheetFormatPr defaultColWidth="9.109375" defaultRowHeight="13.8"/>
  <cols>
    <col min="1" max="1" width="10.5546875" style="4" bestFit="1" customWidth="1"/>
    <col min="2" max="2" width="101.88671875" style="4" customWidth="1"/>
    <col min="3" max="3" width="13.6640625" style="165" customWidth="1"/>
    <col min="4" max="4" width="14.88671875" style="165" bestFit="1" customWidth="1"/>
    <col min="5" max="5" width="17.6640625" style="165" customWidth="1"/>
    <col min="6" max="6" width="15.88671875" style="165" customWidth="1"/>
    <col min="7" max="7" width="17.44140625" style="165" customWidth="1"/>
    <col min="8" max="8" width="15.33203125" style="165" customWidth="1"/>
    <col min="9" max="16384" width="9.109375" style="14"/>
  </cols>
  <sheetData>
    <row r="1" spans="1:9">
      <c r="A1" s="2" t="s">
        <v>30</v>
      </c>
      <c r="B1" s="4" t="str">
        <f>Info!C2</f>
        <v>Terabank</v>
      </c>
      <c r="C1" s="3"/>
    </row>
    <row r="2" spans="1:9">
      <c r="A2" s="2" t="s">
        <v>31</v>
      </c>
      <c r="B2" s="309">
        <f>'1. key ratios'!B2</f>
        <v>45107</v>
      </c>
      <c r="C2" s="309"/>
    </row>
    <row r="4" spans="1:9" ht="14.4" thickBot="1">
      <c r="A4" s="2" t="s">
        <v>150</v>
      </c>
      <c r="B4" s="85" t="s">
        <v>252</v>
      </c>
    </row>
    <row r="5" spans="1:9">
      <c r="A5" s="86"/>
      <c r="B5" s="100"/>
      <c r="C5" s="186" t="s">
        <v>0</v>
      </c>
      <c r="D5" s="186" t="s">
        <v>1</v>
      </c>
      <c r="E5" s="186" t="s">
        <v>2</v>
      </c>
      <c r="F5" s="186" t="s">
        <v>3</v>
      </c>
      <c r="G5" s="187" t="s">
        <v>4</v>
      </c>
      <c r="H5" s="188" t="s">
        <v>5</v>
      </c>
      <c r="I5" s="101"/>
    </row>
    <row r="6" spans="1:9" s="101" customFormat="1" ht="12.75" customHeight="1">
      <c r="A6" s="102"/>
      <c r="B6" s="595" t="s">
        <v>149</v>
      </c>
      <c r="C6" s="581" t="s">
        <v>245</v>
      </c>
      <c r="D6" s="597" t="s">
        <v>244</v>
      </c>
      <c r="E6" s="598"/>
      <c r="F6" s="581" t="s">
        <v>249</v>
      </c>
      <c r="G6" s="581" t="s">
        <v>250</v>
      </c>
      <c r="H6" s="593" t="s">
        <v>248</v>
      </c>
    </row>
    <row r="7" spans="1:9" ht="41.4">
      <c r="A7" s="104"/>
      <c r="B7" s="596"/>
      <c r="C7" s="582"/>
      <c r="D7" s="189" t="s">
        <v>247</v>
      </c>
      <c r="E7" s="189" t="s">
        <v>246</v>
      </c>
      <c r="F7" s="582"/>
      <c r="G7" s="582"/>
      <c r="H7" s="594"/>
      <c r="I7" s="101"/>
    </row>
    <row r="8" spans="1:9">
      <c r="A8" s="102">
        <v>1</v>
      </c>
      <c r="B8" s="1" t="s">
        <v>51</v>
      </c>
      <c r="C8" s="190">
        <v>289380169.09281528</v>
      </c>
      <c r="D8" s="190">
        <v>0</v>
      </c>
      <c r="E8" s="190">
        <v>0</v>
      </c>
      <c r="F8" s="190">
        <v>103833590.59</v>
      </c>
      <c r="G8" s="190">
        <v>103833590.59</v>
      </c>
      <c r="H8" s="192">
        <v>0.35881377398980163</v>
      </c>
    </row>
    <row r="9" spans="1:9" ht="15" customHeight="1">
      <c r="A9" s="102">
        <v>2</v>
      </c>
      <c r="B9" s="1" t="s">
        <v>52</v>
      </c>
      <c r="C9" s="190">
        <v>0</v>
      </c>
      <c r="D9" s="190">
        <v>0</v>
      </c>
      <c r="E9" s="190">
        <v>0</v>
      </c>
      <c r="F9" s="190">
        <v>0</v>
      </c>
      <c r="G9" s="190">
        <v>0</v>
      </c>
      <c r="H9" s="192" t="s">
        <v>722</v>
      </c>
    </row>
    <row r="10" spans="1:9">
      <c r="A10" s="102">
        <v>3</v>
      </c>
      <c r="B10" s="1" t="s">
        <v>165</v>
      </c>
      <c r="C10" s="190">
        <v>0</v>
      </c>
      <c r="D10" s="190">
        <v>0</v>
      </c>
      <c r="E10" s="190">
        <v>0</v>
      </c>
      <c r="F10" s="190">
        <v>0</v>
      </c>
      <c r="G10" s="190">
        <v>0</v>
      </c>
      <c r="H10" s="192" t="s">
        <v>722</v>
      </c>
    </row>
    <row r="11" spans="1:9">
      <c r="A11" s="102">
        <v>4</v>
      </c>
      <c r="B11" s="1" t="s">
        <v>53</v>
      </c>
      <c r="C11" s="190">
        <v>0</v>
      </c>
      <c r="D11" s="190">
        <v>0</v>
      </c>
      <c r="E11" s="190">
        <v>0</v>
      </c>
      <c r="F11" s="190">
        <v>0</v>
      </c>
      <c r="G11" s="190">
        <v>0</v>
      </c>
      <c r="H11" s="192" t="s">
        <v>722</v>
      </c>
    </row>
    <row r="12" spans="1:9">
      <c r="A12" s="102">
        <v>5</v>
      </c>
      <c r="B12" s="1" t="s">
        <v>54</v>
      </c>
      <c r="C12" s="190">
        <v>0</v>
      </c>
      <c r="D12" s="190">
        <v>0</v>
      </c>
      <c r="E12" s="190">
        <v>0</v>
      </c>
      <c r="F12" s="190">
        <v>0</v>
      </c>
      <c r="G12" s="190">
        <v>0</v>
      </c>
      <c r="H12" s="192" t="s">
        <v>722</v>
      </c>
    </row>
    <row r="13" spans="1:9">
      <c r="A13" s="102">
        <v>6</v>
      </c>
      <c r="B13" s="1" t="s">
        <v>55</v>
      </c>
      <c r="C13" s="190">
        <v>21007935.040000003</v>
      </c>
      <c r="D13" s="190">
        <v>0</v>
      </c>
      <c r="E13" s="190">
        <v>0</v>
      </c>
      <c r="F13" s="190">
        <v>9157451.2580000013</v>
      </c>
      <c r="G13" s="190">
        <v>9157451.2580000013</v>
      </c>
      <c r="H13" s="192">
        <v>0.43590439710346707</v>
      </c>
    </row>
    <row r="14" spans="1:9">
      <c r="A14" s="102">
        <v>7</v>
      </c>
      <c r="B14" s="1" t="s">
        <v>56</v>
      </c>
      <c r="C14" s="190">
        <v>522400835.92860407</v>
      </c>
      <c r="D14" s="190">
        <v>59647497.721753441</v>
      </c>
      <c r="E14" s="190">
        <v>29568111.89622895</v>
      </c>
      <c r="F14" s="190">
        <v>551968947.82483304</v>
      </c>
      <c r="G14" s="190">
        <v>529882307.96273303</v>
      </c>
      <c r="H14" s="192">
        <v>0.95998572030340157</v>
      </c>
    </row>
    <row r="15" spans="1:9">
      <c r="A15" s="102">
        <v>8</v>
      </c>
      <c r="B15" s="1" t="s">
        <v>57</v>
      </c>
      <c r="C15" s="190">
        <v>557444286.48538554</v>
      </c>
      <c r="D15" s="190">
        <v>25962737.513333067</v>
      </c>
      <c r="E15" s="190">
        <v>12184607.086676545</v>
      </c>
      <c r="F15" s="190">
        <v>427221670.17904657</v>
      </c>
      <c r="G15" s="190">
        <v>422243956.0577966</v>
      </c>
      <c r="H15" s="192">
        <v>0.74126147887261218</v>
      </c>
    </row>
    <row r="16" spans="1:9">
      <c r="A16" s="102">
        <v>9</v>
      </c>
      <c r="B16" s="1" t="s">
        <v>58</v>
      </c>
      <c r="C16" s="190">
        <v>109370468.04872996</v>
      </c>
      <c r="D16" s="190">
        <v>1106820.3688000003</v>
      </c>
      <c r="E16" s="190">
        <v>670875.30879999988</v>
      </c>
      <c r="F16" s="190">
        <v>38514470.175135478</v>
      </c>
      <c r="G16" s="190">
        <v>38514470.175135478</v>
      </c>
      <c r="H16" s="192">
        <v>0.35</v>
      </c>
    </row>
    <row r="17" spans="1:8">
      <c r="A17" s="102">
        <v>10</v>
      </c>
      <c r="B17" s="1" t="s">
        <v>59</v>
      </c>
      <c r="C17" s="190">
        <v>11569416.630916992</v>
      </c>
      <c r="D17" s="190">
        <v>0</v>
      </c>
      <c r="E17" s="190">
        <v>0</v>
      </c>
      <c r="F17" s="190">
        <v>11214128.914165992</v>
      </c>
      <c r="G17" s="190">
        <v>11214084.064165993</v>
      </c>
      <c r="H17" s="192">
        <v>0.96928690718930088</v>
      </c>
    </row>
    <row r="18" spans="1:8">
      <c r="A18" s="102">
        <v>11</v>
      </c>
      <c r="B18" s="1" t="s">
        <v>60</v>
      </c>
      <c r="C18" s="190">
        <v>0</v>
      </c>
      <c r="D18" s="190">
        <v>0</v>
      </c>
      <c r="E18" s="190">
        <v>0</v>
      </c>
      <c r="F18" s="190">
        <v>0</v>
      </c>
      <c r="G18" s="190">
        <v>0</v>
      </c>
      <c r="H18" s="192" t="s">
        <v>722</v>
      </c>
    </row>
    <row r="19" spans="1:8">
      <c r="A19" s="102">
        <v>12</v>
      </c>
      <c r="B19" s="1" t="s">
        <v>61</v>
      </c>
      <c r="C19" s="190">
        <v>0</v>
      </c>
      <c r="D19" s="190">
        <v>0</v>
      </c>
      <c r="E19" s="190">
        <v>0</v>
      </c>
      <c r="F19" s="190">
        <v>0</v>
      </c>
      <c r="G19" s="190">
        <v>0</v>
      </c>
      <c r="H19" s="192" t="s">
        <v>722</v>
      </c>
    </row>
    <row r="20" spans="1:8">
      <c r="A20" s="102">
        <v>13</v>
      </c>
      <c r="B20" s="1" t="s">
        <v>144</v>
      </c>
      <c r="C20" s="190">
        <v>0</v>
      </c>
      <c r="D20" s="190">
        <v>0</v>
      </c>
      <c r="E20" s="190">
        <v>0</v>
      </c>
      <c r="F20" s="190">
        <v>0</v>
      </c>
      <c r="G20" s="190">
        <v>0</v>
      </c>
      <c r="H20" s="192" t="s">
        <v>722</v>
      </c>
    </row>
    <row r="21" spans="1:8">
      <c r="A21" s="102">
        <v>14</v>
      </c>
      <c r="B21" s="1" t="s">
        <v>63</v>
      </c>
      <c r="C21" s="190">
        <v>95463980.022830635</v>
      </c>
      <c r="D21" s="190">
        <v>0</v>
      </c>
      <c r="E21" s="190">
        <v>0</v>
      </c>
      <c r="F21" s="190">
        <v>53214982.466830634</v>
      </c>
      <c r="G21" s="190">
        <v>53214982.466830634</v>
      </c>
      <c r="H21" s="192">
        <v>0.557435196543283</v>
      </c>
    </row>
    <row r="22" spans="1:8" ht="14.4" thickBot="1">
      <c r="A22" s="105"/>
      <c r="B22" s="106" t="s">
        <v>64</v>
      </c>
      <c r="C22" s="191">
        <v>1606637091.2492826</v>
      </c>
      <c r="D22" s="191">
        <v>86717055.6038865</v>
      </c>
      <c r="E22" s="191">
        <v>42423594.291705489</v>
      </c>
      <c r="F22" s="191">
        <v>1195125241.4080117</v>
      </c>
      <c r="G22" s="191">
        <v>1168060842.574662</v>
      </c>
      <c r="H22" s="193">
        <v>0.70831889500262391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ColWidth="9.109375" defaultRowHeight="13.8"/>
  <cols>
    <col min="1" max="1" width="10.5546875" style="165" bestFit="1" customWidth="1"/>
    <col min="2" max="2" width="104.109375" style="165" customWidth="1"/>
    <col min="3" max="11" width="12.6640625" style="165" customWidth="1"/>
    <col min="12" max="16384" width="9.109375" style="165"/>
  </cols>
  <sheetData>
    <row r="1" spans="1:11">
      <c r="A1" s="165" t="s">
        <v>30</v>
      </c>
      <c r="B1" s="3" t="str">
        <f>Info!C2</f>
        <v>Terabank</v>
      </c>
    </row>
    <row r="2" spans="1:11">
      <c r="A2" s="165" t="s">
        <v>31</v>
      </c>
      <c r="B2" s="309">
        <f>'1. key ratios'!B2</f>
        <v>45107</v>
      </c>
    </row>
    <row r="4" spans="1:11" ht="14.4" thickBot="1">
      <c r="A4" s="165" t="s">
        <v>146</v>
      </c>
      <c r="B4" s="231" t="s">
        <v>253</v>
      </c>
    </row>
    <row r="5" spans="1:11" ht="30" customHeight="1">
      <c r="A5" s="599"/>
      <c r="B5" s="600"/>
      <c r="C5" s="601" t="s">
        <v>305</v>
      </c>
      <c r="D5" s="601"/>
      <c r="E5" s="601"/>
      <c r="F5" s="601" t="s">
        <v>306</v>
      </c>
      <c r="G5" s="601"/>
      <c r="H5" s="601"/>
      <c r="I5" s="601" t="s">
        <v>307</v>
      </c>
      <c r="J5" s="601"/>
      <c r="K5" s="602"/>
    </row>
    <row r="6" spans="1:11">
      <c r="A6" s="203"/>
      <c r="B6" s="204"/>
      <c r="C6" s="16" t="s">
        <v>32</v>
      </c>
      <c r="D6" s="16" t="s">
        <v>33</v>
      </c>
      <c r="E6" s="16" t="s">
        <v>34</v>
      </c>
      <c r="F6" s="16" t="s">
        <v>32</v>
      </c>
      <c r="G6" s="16" t="s">
        <v>33</v>
      </c>
      <c r="H6" s="16" t="s">
        <v>34</v>
      </c>
      <c r="I6" s="16" t="s">
        <v>32</v>
      </c>
      <c r="J6" s="16" t="s">
        <v>33</v>
      </c>
      <c r="K6" s="16" t="s">
        <v>34</v>
      </c>
    </row>
    <row r="7" spans="1:11">
      <c r="A7" s="205" t="s">
        <v>256</v>
      </c>
      <c r="B7" s="206"/>
      <c r="C7" s="206"/>
      <c r="D7" s="206"/>
      <c r="E7" s="206"/>
      <c r="F7" s="206"/>
      <c r="G7" s="206"/>
      <c r="H7" s="206"/>
      <c r="I7" s="206"/>
      <c r="J7" s="206"/>
      <c r="K7" s="207"/>
    </row>
    <row r="8" spans="1:11">
      <c r="A8" s="208">
        <v>1</v>
      </c>
      <c r="B8" s="209" t="s">
        <v>254</v>
      </c>
      <c r="C8" s="210"/>
      <c r="D8" s="210"/>
      <c r="E8" s="210"/>
      <c r="F8" s="211">
        <v>146911941.57621011</v>
      </c>
      <c r="G8" s="211">
        <v>140114743.39153355</v>
      </c>
      <c r="H8" s="211">
        <v>287026684.96774364</v>
      </c>
      <c r="I8" s="211">
        <v>138272720.27565101</v>
      </c>
      <c r="J8" s="211">
        <v>129378501.2134278</v>
      </c>
      <c r="K8" s="211">
        <v>267651221.48907882</v>
      </c>
    </row>
    <row r="9" spans="1:11">
      <c r="A9" s="205" t="s">
        <v>257</v>
      </c>
      <c r="B9" s="206"/>
      <c r="C9" s="206"/>
      <c r="D9" s="206"/>
      <c r="E9" s="206"/>
      <c r="F9" s="206"/>
      <c r="G9" s="206"/>
      <c r="H9" s="206"/>
      <c r="I9" s="206"/>
      <c r="J9" s="206"/>
      <c r="K9" s="207"/>
    </row>
    <row r="10" spans="1:11">
      <c r="A10" s="212">
        <v>2</v>
      </c>
      <c r="B10" s="213" t="s">
        <v>265</v>
      </c>
      <c r="C10" s="213">
        <v>103223540.89020763</v>
      </c>
      <c r="D10" s="213">
        <v>273199021.23662853</v>
      </c>
      <c r="E10" s="213">
        <v>376422562.12683618</v>
      </c>
      <c r="F10" s="213">
        <v>17792728.10642742</v>
      </c>
      <c r="G10" s="213">
        <v>50473071.799196705</v>
      </c>
      <c r="H10" s="213">
        <v>68265799.905624121</v>
      </c>
      <c r="I10" s="213">
        <v>4272303.8771189004</v>
      </c>
      <c r="J10" s="213">
        <v>11235762.604805943</v>
      </c>
      <c r="K10" s="213">
        <v>15508066.481924843</v>
      </c>
    </row>
    <row r="11" spans="1:11">
      <c r="A11" s="212">
        <v>3</v>
      </c>
      <c r="B11" s="213" t="s">
        <v>259</v>
      </c>
      <c r="C11" s="213">
        <v>430211089.85517198</v>
      </c>
      <c r="D11" s="213">
        <v>341162198.45647442</v>
      </c>
      <c r="E11" s="213">
        <v>771373288.31164646</v>
      </c>
      <c r="F11" s="213">
        <v>128063374.73422284</v>
      </c>
      <c r="G11" s="213">
        <v>53718039.09352836</v>
      </c>
      <c r="H11" s="213">
        <v>181781413.82775122</v>
      </c>
      <c r="I11" s="213">
        <v>107751798.56511851</v>
      </c>
      <c r="J11" s="213">
        <v>47582658.228242725</v>
      </c>
      <c r="K11" s="213">
        <v>155334456.79336125</v>
      </c>
    </row>
    <row r="12" spans="1:11">
      <c r="A12" s="212">
        <v>4</v>
      </c>
      <c r="B12" s="213" t="s">
        <v>260</v>
      </c>
      <c r="C12" s="213">
        <v>79124075.75757575</v>
      </c>
      <c r="D12" s="213">
        <v>0</v>
      </c>
      <c r="E12" s="213">
        <v>79124075.75757575</v>
      </c>
      <c r="F12" s="213">
        <v>0</v>
      </c>
      <c r="G12" s="213">
        <v>0</v>
      </c>
      <c r="H12" s="213">
        <v>0</v>
      </c>
      <c r="I12" s="213">
        <v>0</v>
      </c>
      <c r="J12" s="213">
        <v>0</v>
      </c>
      <c r="K12" s="213">
        <v>0</v>
      </c>
    </row>
    <row r="13" spans="1:11">
      <c r="A13" s="212">
        <v>5</v>
      </c>
      <c r="B13" s="213" t="s">
        <v>268</v>
      </c>
      <c r="C13" s="213">
        <v>57444860.604547463</v>
      </c>
      <c r="D13" s="213">
        <v>90876068.798642457</v>
      </c>
      <c r="E13" s="213">
        <v>148320929.40318993</v>
      </c>
      <c r="F13" s="213">
        <v>8460991.6065778621</v>
      </c>
      <c r="G13" s="213">
        <v>69387538.918062016</v>
      </c>
      <c r="H13" s="213">
        <v>77848530.524639875</v>
      </c>
      <c r="I13" s="213">
        <v>3394267.464731995</v>
      </c>
      <c r="J13" s="213">
        <v>65253040.848750934</v>
      </c>
      <c r="K13" s="213">
        <v>68647308.313482925</v>
      </c>
    </row>
    <row r="14" spans="1:11">
      <c r="A14" s="212">
        <v>6</v>
      </c>
      <c r="B14" s="213" t="s">
        <v>300</v>
      </c>
      <c r="C14" s="213">
        <v>12580163.647915823</v>
      </c>
      <c r="D14" s="213">
        <v>10426134.097852694</v>
      </c>
      <c r="E14" s="213">
        <v>23006297.745768517</v>
      </c>
      <c r="F14" s="213">
        <v>0</v>
      </c>
      <c r="G14" s="213">
        <v>0</v>
      </c>
      <c r="H14" s="213">
        <v>0</v>
      </c>
      <c r="I14" s="213">
        <v>0</v>
      </c>
      <c r="J14" s="213">
        <v>0</v>
      </c>
      <c r="K14" s="213">
        <v>0</v>
      </c>
    </row>
    <row r="15" spans="1:11">
      <c r="A15" s="212">
        <v>7</v>
      </c>
      <c r="B15" s="213" t="s">
        <v>301</v>
      </c>
      <c r="C15" s="213">
        <v>11296263.16294037</v>
      </c>
      <c r="D15" s="213">
        <v>5320202.4892888498</v>
      </c>
      <c r="E15" s="213">
        <v>16616465.65222922</v>
      </c>
      <c r="F15" s="213">
        <v>4318648.4708796302</v>
      </c>
      <c r="G15" s="213">
        <v>2247192.4308613553</v>
      </c>
      <c r="H15" s="213">
        <v>6565840.901740985</v>
      </c>
      <c r="I15" s="213">
        <v>4318648.4708796302</v>
      </c>
      <c r="J15" s="213">
        <v>2247192.4308613553</v>
      </c>
      <c r="K15" s="213">
        <v>6565840.901740985</v>
      </c>
    </row>
    <row r="16" spans="1:11">
      <c r="A16" s="212">
        <v>8</v>
      </c>
      <c r="B16" s="214" t="s">
        <v>261</v>
      </c>
      <c r="C16" s="213">
        <v>693879993.91835916</v>
      </c>
      <c r="D16" s="213">
        <v>720983625.07888699</v>
      </c>
      <c r="E16" s="213">
        <v>1414863618.9972463</v>
      </c>
      <c r="F16" s="213">
        <v>158635742.91810778</v>
      </c>
      <c r="G16" s="213">
        <v>175825842.24164844</v>
      </c>
      <c r="H16" s="213">
        <v>334461585.15975618</v>
      </c>
      <c r="I16" s="213">
        <v>119737018.37784903</v>
      </c>
      <c r="J16" s="213">
        <v>126318654.11266096</v>
      </c>
      <c r="K16" s="213">
        <v>246055672.49050999</v>
      </c>
    </row>
    <row r="17" spans="1:11">
      <c r="A17" s="205" t="s">
        <v>258</v>
      </c>
      <c r="B17" s="206"/>
      <c r="C17" s="213">
        <v>0</v>
      </c>
      <c r="D17" s="213">
        <v>0</v>
      </c>
      <c r="E17" s="213">
        <v>0</v>
      </c>
      <c r="F17" s="213">
        <v>0</v>
      </c>
      <c r="G17" s="213">
        <v>0</v>
      </c>
      <c r="H17" s="213">
        <v>0</v>
      </c>
      <c r="I17" s="213">
        <v>0</v>
      </c>
      <c r="J17" s="213">
        <v>0</v>
      </c>
      <c r="K17" s="213">
        <v>0</v>
      </c>
    </row>
    <row r="18" spans="1:11">
      <c r="A18" s="212">
        <v>9</v>
      </c>
      <c r="B18" s="213" t="s">
        <v>264</v>
      </c>
      <c r="C18" s="213">
        <v>0</v>
      </c>
      <c r="D18" s="213">
        <v>0</v>
      </c>
      <c r="E18" s="213">
        <v>0</v>
      </c>
      <c r="F18" s="213">
        <v>0</v>
      </c>
      <c r="G18" s="213">
        <v>0</v>
      </c>
      <c r="H18" s="213">
        <v>0</v>
      </c>
      <c r="I18" s="213">
        <v>0</v>
      </c>
      <c r="J18" s="213">
        <v>0</v>
      </c>
      <c r="K18" s="213">
        <v>0</v>
      </c>
    </row>
    <row r="19" spans="1:11">
      <c r="A19" s="212">
        <v>10</v>
      </c>
      <c r="B19" s="213" t="s">
        <v>302</v>
      </c>
      <c r="C19" s="213">
        <v>516119526.24872106</v>
      </c>
      <c r="D19" s="213">
        <v>503834276.98969513</v>
      </c>
      <c r="E19" s="213">
        <v>1019953803.2384162</v>
      </c>
      <c r="F19" s="213">
        <v>21832133.387087792</v>
      </c>
      <c r="G19" s="213">
        <v>4729429.4262085864</v>
      </c>
      <c r="H19" s="213">
        <v>26561562.813296378</v>
      </c>
      <c r="I19" s="213">
        <v>30471354.687646881</v>
      </c>
      <c r="J19" s="213">
        <v>15714413.529090507</v>
      </c>
      <c r="K19" s="213">
        <v>46185768.21673739</v>
      </c>
    </row>
    <row r="20" spans="1:11">
      <c r="A20" s="212">
        <v>11</v>
      </c>
      <c r="B20" s="213" t="s">
        <v>263</v>
      </c>
      <c r="C20" s="213">
        <v>37363401.665300161</v>
      </c>
      <c r="D20" s="213">
        <v>53935900.068574078</v>
      </c>
      <c r="E20" s="213">
        <v>91299301.733874232</v>
      </c>
      <c r="F20" s="213">
        <v>15007198.537914982</v>
      </c>
      <c r="G20" s="213">
        <v>51548421.873211458</v>
      </c>
      <c r="H20" s="213">
        <v>66555620.411126442</v>
      </c>
      <c r="I20" s="213">
        <v>15007198.537914982</v>
      </c>
      <c r="J20" s="213">
        <v>51548421.873211458</v>
      </c>
      <c r="K20" s="213">
        <v>66555620.411126442</v>
      </c>
    </row>
    <row r="21" spans="1:11" ht="14.4" thickBot="1">
      <c r="A21" s="215">
        <v>12</v>
      </c>
      <c r="B21" s="216" t="s">
        <v>262</v>
      </c>
      <c r="C21" s="213">
        <v>553482927.91402125</v>
      </c>
      <c r="D21" s="213">
        <v>557770177.05826926</v>
      </c>
      <c r="E21" s="213">
        <v>1111253104.9722905</v>
      </c>
      <c r="F21" s="213">
        <v>36839331.925002776</v>
      </c>
      <c r="G21" s="213">
        <v>56277851.299420044</v>
      </c>
      <c r="H21" s="213">
        <v>93117183.224422812</v>
      </c>
      <c r="I21" s="213">
        <v>45478553.225561865</v>
      </c>
      <c r="J21" s="213">
        <v>67262835.402301967</v>
      </c>
      <c r="K21" s="213">
        <v>112741388.62786382</v>
      </c>
    </row>
    <row r="22" spans="1:11" ht="38.25" customHeight="1" thickBot="1">
      <c r="A22" s="217"/>
      <c r="B22" s="218"/>
      <c r="C22" s="218"/>
      <c r="D22" s="218"/>
      <c r="E22" s="218"/>
      <c r="F22" s="603" t="s">
        <v>304</v>
      </c>
      <c r="G22" s="601"/>
      <c r="H22" s="601"/>
      <c r="I22" s="603" t="s">
        <v>269</v>
      </c>
      <c r="J22" s="601"/>
      <c r="K22" s="602"/>
    </row>
    <row r="23" spans="1:11" ht="14.4" thickBot="1">
      <c r="A23" s="219">
        <v>13</v>
      </c>
      <c r="B23" s="220" t="s">
        <v>254</v>
      </c>
      <c r="C23" s="221"/>
      <c r="D23" s="221"/>
      <c r="E23" s="221"/>
      <c r="F23" s="222">
        <v>146911941.57621011</v>
      </c>
      <c r="G23" s="222">
        <v>140114743.39153355</v>
      </c>
      <c r="H23" s="222">
        <v>287026684.96774364</v>
      </c>
      <c r="I23" s="222">
        <v>138272720.27565101</v>
      </c>
      <c r="J23" s="222">
        <v>129378501.2134278</v>
      </c>
      <c r="K23" s="222">
        <v>267651221.48907882</v>
      </c>
    </row>
    <row r="24" spans="1:11" ht="14.4" thickBot="1">
      <c r="A24" s="223">
        <v>14</v>
      </c>
      <c r="B24" s="224" t="s">
        <v>266</v>
      </c>
      <c r="C24" s="225"/>
      <c r="D24" s="226"/>
      <c r="E24" s="227"/>
      <c r="F24" s="222">
        <v>121796410.99310499</v>
      </c>
      <c r="G24" s="222">
        <v>119547990.94222839</v>
      </c>
      <c r="H24" s="222">
        <v>241344401.93533337</v>
      </c>
      <c r="I24" s="222">
        <v>74258465.152287155</v>
      </c>
      <c r="J24" s="222">
        <v>59055818.710358992</v>
      </c>
      <c r="K24" s="222">
        <v>133314283.86264616</v>
      </c>
    </row>
    <row r="25" spans="1:11" ht="14.4" thickBot="1">
      <c r="A25" s="228">
        <v>15</v>
      </c>
      <c r="B25" s="229" t="s">
        <v>267</v>
      </c>
      <c r="C25" s="230"/>
      <c r="D25" s="230"/>
      <c r="E25" s="230"/>
      <c r="F25" s="529">
        <v>1.2062091187935491</v>
      </c>
      <c r="G25" s="529">
        <v>1.1720376251177993</v>
      </c>
      <c r="H25" s="529">
        <v>1.189282546709538</v>
      </c>
      <c r="I25" s="529">
        <v>1.8620465692643287</v>
      </c>
      <c r="J25" s="529">
        <v>2.1907832968664525</v>
      </c>
      <c r="K25" s="529">
        <v>2.0076709991919555</v>
      </c>
    </row>
    <row r="27" spans="1:11" ht="27">
      <c r="B27" s="202"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22"/>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ColWidth="9.109375" defaultRowHeight="13.2"/>
  <cols>
    <col min="1" max="1" width="10.5546875" style="4" bestFit="1" customWidth="1"/>
    <col min="2" max="2" width="95" style="4" customWidth="1"/>
    <col min="3" max="3" width="12.55468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14"/>
  </cols>
  <sheetData>
    <row r="1" spans="1:14">
      <c r="A1" s="4" t="s">
        <v>30</v>
      </c>
      <c r="B1" s="3" t="str">
        <f>Info!C2</f>
        <v>Terabank</v>
      </c>
    </row>
    <row r="2" spans="1:14" ht="14.25" customHeight="1">
      <c r="A2" s="4" t="s">
        <v>31</v>
      </c>
      <c r="B2" s="309">
        <f>'1. key ratios'!B2</f>
        <v>45107</v>
      </c>
    </row>
    <row r="3" spans="1:14" ht="14.25" customHeight="1"/>
    <row r="4" spans="1:14" ht="13.8" thickBot="1">
      <c r="A4" s="4" t="s">
        <v>162</v>
      </c>
      <c r="B4" s="159" t="s">
        <v>28</v>
      </c>
    </row>
    <row r="5" spans="1:14" s="112" customFormat="1">
      <c r="A5" s="108"/>
      <c r="B5" s="109"/>
      <c r="C5" s="110" t="s">
        <v>0</v>
      </c>
      <c r="D5" s="110" t="s">
        <v>1</v>
      </c>
      <c r="E5" s="110" t="s">
        <v>2</v>
      </c>
      <c r="F5" s="110" t="s">
        <v>3</v>
      </c>
      <c r="G5" s="110" t="s">
        <v>4</v>
      </c>
      <c r="H5" s="110" t="s">
        <v>5</v>
      </c>
      <c r="I5" s="110" t="s">
        <v>8</v>
      </c>
      <c r="J5" s="110" t="s">
        <v>9</v>
      </c>
      <c r="K5" s="110" t="s">
        <v>10</v>
      </c>
      <c r="L5" s="110" t="s">
        <v>11</v>
      </c>
      <c r="M5" s="110" t="s">
        <v>12</v>
      </c>
      <c r="N5" s="111" t="s">
        <v>13</v>
      </c>
    </row>
    <row r="6" spans="1:14" ht="26.4">
      <c r="A6" s="113"/>
      <c r="B6" s="114"/>
      <c r="C6" s="115" t="s">
        <v>161</v>
      </c>
      <c r="D6" s="116" t="s">
        <v>160</v>
      </c>
      <c r="E6" s="117" t="s">
        <v>159</v>
      </c>
      <c r="F6" s="118">
        <v>0</v>
      </c>
      <c r="G6" s="118">
        <v>0.2</v>
      </c>
      <c r="H6" s="118">
        <v>0.35</v>
      </c>
      <c r="I6" s="118">
        <v>0.5</v>
      </c>
      <c r="J6" s="118">
        <v>0.75</v>
      </c>
      <c r="K6" s="118">
        <v>1</v>
      </c>
      <c r="L6" s="118">
        <v>1.5</v>
      </c>
      <c r="M6" s="118">
        <v>2.5</v>
      </c>
      <c r="N6" s="158" t="s">
        <v>168</v>
      </c>
    </row>
    <row r="7" spans="1:14" ht="13.8">
      <c r="A7" s="119">
        <v>1</v>
      </c>
      <c r="B7" s="120" t="s">
        <v>158</v>
      </c>
      <c r="C7" s="121">
        <f>SUM(C8:C13)</f>
        <v>80518750</v>
      </c>
      <c r="D7" s="114"/>
      <c r="E7" s="122">
        <f t="shared" ref="E7:M7" si="0">SUM(E8:E13)</f>
        <v>1610375</v>
      </c>
      <c r="F7" s="123">
        <f>SUM(F8:F13)</f>
        <v>0</v>
      </c>
      <c r="G7" s="123">
        <f t="shared" si="0"/>
        <v>0</v>
      </c>
      <c r="H7" s="123">
        <f t="shared" si="0"/>
        <v>0</v>
      </c>
      <c r="I7" s="123">
        <f t="shared" si="0"/>
        <v>0</v>
      </c>
      <c r="J7" s="123">
        <f t="shared" si="0"/>
        <v>0</v>
      </c>
      <c r="K7" s="123">
        <f t="shared" si="0"/>
        <v>1610375</v>
      </c>
      <c r="L7" s="123">
        <f t="shared" si="0"/>
        <v>0</v>
      </c>
      <c r="M7" s="123">
        <f t="shared" si="0"/>
        <v>0</v>
      </c>
      <c r="N7" s="124">
        <f>SUM(N8:N13)</f>
        <v>1610375</v>
      </c>
    </row>
    <row r="8" spans="1:14" ht="13.8">
      <c r="A8" s="119">
        <v>1.1000000000000001</v>
      </c>
      <c r="B8" s="125" t="s">
        <v>156</v>
      </c>
      <c r="C8" s="123">
        <v>80518750</v>
      </c>
      <c r="D8" s="126">
        <v>0.02</v>
      </c>
      <c r="E8" s="122">
        <f>C8*D8</f>
        <v>1610375</v>
      </c>
      <c r="F8" s="123">
        <v>0</v>
      </c>
      <c r="G8" s="123">
        <v>0</v>
      </c>
      <c r="H8" s="123">
        <v>0</v>
      </c>
      <c r="I8" s="123">
        <v>0</v>
      </c>
      <c r="J8" s="123">
        <v>0</v>
      </c>
      <c r="K8" s="123">
        <v>1610375</v>
      </c>
      <c r="L8" s="123">
        <v>0</v>
      </c>
      <c r="M8" s="123">
        <v>0</v>
      </c>
      <c r="N8" s="124">
        <f>SUMPRODUCT($F$6:$M$6,F8:M8)</f>
        <v>1610375</v>
      </c>
    </row>
    <row r="9" spans="1:14" ht="13.8">
      <c r="A9" s="119">
        <v>1.2</v>
      </c>
      <c r="B9" s="125" t="s">
        <v>155</v>
      </c>
      <c r="C9" s="123">
        <v>0</v>
      </c>
      <c r="D9" s="126">
        <v>0.05</v>
      </c>
      <c r="E9" s="122">
        <f>C9*D9</f>
        <v>0</v>
      </c>
      <c r="F9" s="123">
        <v>0</v>
      </c>
      <c r="G9" s="123">
        <v>0</v>
      </c>
      <c r="H9" s="123">
        <v>0</v>
      </c>
      <c r="I9" s="123">
        <v>0</v>
      </c>
      <c r="J9" s="123">
        <v>0</v>
      </c>
      <c r="K9" s="123">
        <v>0</v>
      </c>
      <c r="L9" s="123">
        <v>0</v>
      </c>
      <c r="M9" s="123">
        <v>0</v>
      </c>
      <c r="N9" s="124">
        <f t="shared" ref="N9:N12" si="1">SUMPRODUCT($F$6:$M$6,F9:M9)</f>
        <v>0</v>
      </c>
    </row>
    <row r="10" spans="1:14" ht="13.8">
      <c r="A10" s="119">
        <v>1.3</v>
      </c>
      <c r="B10" s="125" t="s">
        <v>154</v>
      </c>
      <c r="C10" s="123">
        <v>0</v>
      </c>
      <c r="D10" s="126">
        <v>0.08</v>
      </c>
      <c r="E10" s="122">
        <f>C10*D10</f>
        <v>0</v>
      </c>
      <c r="F10" s="123">
        <v>0</v>
      </c>
      <c r="G10" s="123">
        <v>0</v>
      </c>
      <c r="H10" s="123">
        <v>0</v>
      </c>
      <c r="I10" s="123">
        <v>0</v>
      </c>
      <c r="J10" s="123">
        <v>0</v>
      </c>
      <c r="K10" s="123">
        <v>0</v>
      </c>
      <c r="L10" s="123">
        <v>0</v>
      </c>
      <c r="M10" s="123">
        <v>0</v>
      </c>
      <c r="N10" s="124">
        <f>SUMPRODUCT($F$6:$M$6,F10:M10)</f>
        <v>0</v>
      </c>
    </row>
    <row r="11" spans="1:14" ht="13.8">
      <c r="A11" s="119">
        <v>1.4</v>
      </c>
      <c r="B11" s="125" t="s">
        <v>153</v>
      </c>
      <c r="C11" s="123">
        <v>0</v>
      </c>
      <c r="D11" s="126">
        <v>0.11</v>
      </c>
      <c r="E11" s="122">
        <f>C11*D11</f>
        <v>0</v>
      </c>
      <c r="F11" s="123">
        <v>0</v>
      </c>
      <c r="G11" s="123">
        <v>0</v>
      </c>
      <c r="H11" s="123">
        <v>0</v>
      </c>
      <c r="I11" s="123">
        <v>0</v>
      </c>
      <c r="J11" s="123">
        <v>0</v>
      </c>
      <c r="K11" s="123">
        <v>0</v>
      </c>
      <c r="L11" s="123">
        <v>0</v>
      </c>
      <c r="M11" s="123">
        <v>0</v>
      </c>
      <c r="N11" s="124">
        <f t="shared" si="1"/>
        <v>0</v>
      </c>
    </row>
    <row r="12" spans="1:14" ht="13.8">
      <c r="A12" s="119">
        <v>1.5</v>
      </c>
      <c r="B12" s="125" t="s">
        <v>152</v>
      </c>
      <c r="C12" s="123">
        <v>0</v>
      </c>
      <c r="D12" s="126">
        <v>0.14000000000000001</v>
      </c>
      <c r="E12" s="122">
        <f>C12*D12</f>
        <v>0</v>
      </c>
      <c r="F12" s="123">
        <v>0</v>
      </c>
      <c r="G12" s="123">
        <v>0</v>
      </c>
      <c r="H12" s="123">
        <v>0</v>
      </c>
      <c r="I12" s="123">
        <v>0</v>
      </c>
      <c r="J12" s="123">
        <v>0</v>
      </c>
      <c r="K12" s="123">
        <v>0</v>
      </c>
      <c r="L12" s="123">
        <v>0</v>
      </c>
      <c r="M12" s="123">
        <v>0</v>
      </c>
      <c r="N12" s="124">
        <f t="shared" si="1"/>
        <v>0</v>
      </c>
    </row>
    <row r="13" spans="1:14" ht="13.8">
      <c r="A13" s="119">
        <v>1.6</v>
      </c>
      <c r="B13" s="127" t="s">
        <v>151</v>
      </c>
      <c r="C13" s="123">
        <v>0</v>
      </c>
      <c r="D13" s="128"/>
      <c r="E13" s="123"/>
      <c r="F13" s="123">
        <v>0</v>
      </c>
      <c r="G13" s="123">
        <v>0</v>
      </c>
      <c r="H13" s="123">
        <v>0</v>
      </c>
      <c r="I13" s="123">
        <v>0</v>
      </c>
      <c r="J13" s="123">
        <v>0</v>
      </c>
      <c r="K13" s="123">
        <v>0</v>
      </c>
      <c r="L13" s="123">
        <v>0</v>
      </c>
      <c r="M13" s="123">
        <v>0</v>
      </c>
      <c r="N13" s="124">
        <f>SUMPRODUCT($F$6:$M$6,F13:M13)</f>
        <v>0</v>
      </c>
    </row>
    <row r="14" spans="1:14" ht="13.8">
      <c r="A14" s="119">
        <v>2</v>
      </c>
      <c r="B14" s="129" t="s">
        <v>157</v>
      </c>
      <c r="C14" s="121">
        <f>SUM(C15:C20)</f>
        <v>0</v>
      </c>
      <c r="D14" s="114"/>
      <c r="E14" s="122">
        <f t="shared" ref="E14" si="2">SUM(E15:E20)</f>
        <v>0</v>
      </c>
      <c r="F14" s="123">
        <v>0</v>
      </c>
      <c r="G14" s="123">
        <v>0</v>
      </c>
      <c r="H14" s="123">
        <v>0</v>
      </c>
      <c r="I14" s="123">
        <v>0</v>
      </c>
      <c r="J14" s="123">
        <v>0</v>
      </c>
      <c r="K14" s="123">
        <v>0</v>
      </c>
      <c r="L14" s="123">
        <v>0</v>
      </c>
      <c r="M14" s="123">
        <v>0</v>
      </c>
      <c r="N14" s="124">
        <f>SUM(N15:N20)</f>
        <v>0</v>
      </c>
    </row>
    <row r="15" spans="1:14" ht="13.8">
      <c r="A15" s="119">
        <v>2.1</v>
      </c>
      <c r="B15" s="127" t="s">
        <v>156</v>
      </c>
      <c r="C15" s="123">
        <v>0</v>
      </c>
      <c r="D15" s="126">
        <v>5.0000000000000001E-3</v>
      </c>
      <c r="E15" s="122">
        <f>C15*D15</f>
        <v>0</v>
      </c>
      <c r="F15" s="123">
        <v>0</v>
      </c>
      <c r="G15" s="123">
        <v>0</v>
      </c>
      <c r="H15" s="123">
        <v>0</v>
      </c>
      <c r="I15" s="123">
        <v>0</v>
      </c>
      <c r="J15" s="123">
        <v>0</v>
      </c>
      <c r="K15" s="123">
        <v>0</v>
      </c>
      <c r="L15" s="123">
        <v>0</v>
      </c>
      <c r="M15" s="123">
        <v>0</v>
      </c>
      <c r="N15" s="124">
        <f>SUMPRODUCT($F$6:$M$6,F15:M15)</f>
        <v>0</v>
      </c>
    </row>
    <row r="16" spans="1:14" ht="13.8">
      <c r="A16" s="119">
        <v>2.2000000000000002</v>
      </c>
      <c r="B16" s="127" t="s">
        <v>155</v>
      </c>
      <c r="C16" s="123">
        <v>0</v>
      </c>
      <c r="D16" s="126">
        <v>0.01</v>
      </c>
      <c r="E16" s="122">
        <f>C16*D16</f>
        <v>0</v>
      </c>
      <c r="F16" s="123">
        <v>0</v>
      </c>
      <c r="G16" s="123">
        <v>0</v>
      </c>
      <c r="H16" s="123">
        <v>0</v>
      </c>
      <c r="I16" s="123">
        <v>0</v>
      </c>
      <c r="J16" s="123">
        <v>0</v>
      </c>
      <c r="K16" s="123">
        <v>0</v>
      </c>
      <c r="L16" s="123">
        <v>0</v>
      </c>
      <c r="M16" s="123">
        <v>0</v>
      </c>
      <c r="N16" s="124">
        <f t="shared" ref="N16:N20" si="3">SUMPRODUCT($F$6:$M$6,F16:M16)</f>
        <v>0</v>
      </c>
    </row>
    <row r="17" spans="1:14" ht="13.8">
      <c r="A17" s="119">
        <v>2.2999999999999998</v>
      </c>
      <c r="B17" s="127" t="s">
        <v>154</v>
      </c>
      <c r="C17" s="123">
        <v>0</v>
      </c>
      <c r="D17" s="126">
        <v>0.02</v>
      </c>
      <c r="E17" s="122">
        <f>C17*D17</f>
        <v>0</v>
      </c>
      <c r="F17" s="123">
        <v>0</v>
      </c>
      <c r="G17" s="123">
        <v>0</v>
      </c>
      <c r="H17" s="123">
        <v>0</v>
      </c>
      <c r="I17" s="123">
        <v>0</v>
      </c>
      <c r="J17" s="123">
        <v>0</v>
      </c>
      <c r="K17" s="123">
        <v>0</v>
      </c>
      <c r="L17" s="123">
        <v>0</v>
      </c>
      <c r="M17" s="123">
        <v>0</v>
      </c>
      <c r="N17" s="124">
        <f t="shared" si="3"/>
        <v>0</v>
      </c>
    </row>
    <row r="18" spans="1:14" ht="13.8">
      <c r="A18" s="119">
        <v>2.4</v>
      </c>
      <c r="B18" s="127" t="s">
        <v>153</v>
      </c>
      <c r="C18" s="123">
        <v>0</v>
      </c>
      <c r="D18" s="126">
        <v>0.03</v>
      </c>
      <c r="E18" s="122">
        <f>C18*D18</f>
        <v>0</v>
      </c>
      <c r="F18" s="123">
        <v>0</v>
      </c>
      <c r="G18" s="123">
        <v>0</v>
      </c>
      <c r="H18" s="123">
        <v>0</v>
      </c>
      <c r="I18" s="123">
        <v>0</v>
      </c>
      <c r="J18" s="123">
        <v>0</v>
      </c>
      <c r="K18" s="123">
        <v>0</v>
      </c>
      <c r="L18" s="123">
        <v>0</v>
      </c>
      <c r="M18" s="123">
        <v>0</v>
      </c>
      <c r="N18" s="124">
        <f t="shared" si="3"/>
        <v>0</v>
      </c>
    </row>
    <row r="19" spans="1:14" ht="13.8">
      <c r="A19" s="119">
        <v>2.5</v>
      </c>
      <c r="B19" s="127" t="s">
        <v>152</v>
      </c>
      <c r="C19" s="123">
        <v>0</v>
      </c>
      <c r="D19" s="126">
        <v>0.04</v>
      </c>
      <c r="E19" s="122">
        <f>C19*D19</f>
        <v>0</v>
      </c>
      <c r="F19" s="123">
        <v>0</v>
      </c>
      <c r="G19" s="123">
        <v>0</v>
      </c>
      <c r="H19" s="123">
        <v>0</v>
      </c>
      <c r="I19" s="123">
        <v>0</v>
      </c>
      <c r="J19" s="123">
        <v>0</v>
      </c>
      <c r="K19" s="123">
        <v>0</v>
      </c>
      <c r="L19" s="123">
        <v>0</v>
      </c>
      <c r="M19" s="123">
        <v>0</v>
      </c>
      <c r="N19" s="124">
        <f t="shared" si="3"/>
        <v>0</v>
      </c>
    </row>
    <row r="20" spans="1:14" ht="13.8">
      <c r="A20" s="119">
        <v>2.6</v>
      </c>
      <c r="B20" s="127" t="s">
        <v>151</v>
      </c>
      <c r="C20" s="123">
        <v>0</v>
      </c>
      <c r="D20" s="128"/>
      <c r="E20" s="130"/>
      <c r="F20" s="123">
        <v>0</v>
      </c>
      <c r="G20" s="123">
        <v>0</v>
      </c>
      <c r="H20" s="123">
        <v>0</v>
      </c>
      <c r="I20" s="123">
        <v>0</v>
      </c>
      <c r="J20" s="123">
        <v>0</v>
      </c>
      <c r="K20" s="123">
        <v>0</v>
      </c>
      <c r="L20" s="123">
        <v>0</v>
      </c>
      <c r="M20" s="123">
        <v>0</v>
      </c>
      <c r="N20" s="124">
        <f t="shared" si="3"/>
        <v>0</v>
      </c>
    </row>
    <row r="21" spans="1:14" ht="14.4" thickBot="1">
      <c r="A21" s="131"/>
      <c r="B21" s="132" t="s">
        <v>64</v>
      </c>
      <c r="C21" s="107">
        <f>C14+C7</f>
        <v>80518750</v>
      </c>
      <c r="D21" s="133"/>
      <c r="E21" s="134">
        <f>E14+E7</f>
        <v>1610375</v>
      </c>
      <c r="F21" s="135">
        <f>F7+F14</f>
        <v>0</v>
      </c>
      <c r="G21" s="135">
        <f t="shared" ref="G21:L21" si="4">G7+G14</f>
        <v>0</v>
      </c>
      <c r="H21" s="135">
        <f t="shared" si="4"/>
        <v>0</v>
      </c>
      <c r="I21" s="135">
        <f t="shared" si="4"/>
        <v>0</v>
      </c>
      <c r="J21" s="135">
        <f t="shared" si="4"/>
        <v>0</v>
      </c>
      <c r="K21" s="135">
        <f t="shared" si="4"/>
        <v>1610375</v>
      </c>
      <c r="L21" s="135">
        <f t="shared" si="4"/>
        <v>0</v>
      </c>
      <c r="M21" s="135">
        <f>M7+M14</f>
        <v>0</v>
      </c>
      <c r="N21" s="136">
        <f>N14+N7</f>
        <v>1610375</v>
      </c>
    </row>
    <row r="22" spans="1:14">
      <c r="E22" s="137"/>
      <c r="F22" s="137"/>
      <c r="G22" s="137"/>
      <c r="H22" s="137"/>
      <c r="I22" s="137"/>
      <c r="J22" s="137"/>
      <c r="K22" s="137"/>
      <c r="L22" s="137"/>
      <c r="M22" s="137"/>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43"/>
  <sheetViews>
    <sheetView zoomScale="90" zoomScaleNormal="90" workbookViewId="0"/>
  </sheetViews>
  <sheetFormatPr defaultRowHeight="14.4"/>
  <cols>
    <col min="1" max="1" width="11.44140625" customWidth="1"/>
    <col min="2" max="2" width="76.88671875" style="254" customWidth="1"/>
    <col min="3" max="3" width="22.88671875" customWidth="1"/>
  </cols>
  <sheetData>
    <row r="1" spans="1:3">
      <c r="A1" s="2" t="s">
        <v>30</v>
      </c>
      <c r="B1" s="3" t="str">
        <f>Info!C2</f>
        <v>Terabank</v>
      </c>
    </row>
    <row r="2" spans="1:3">
      <c r="A2" s="2" t="s">
        <v>31</v>
      </c>
      <c r="B2" s="309">
        <f>'1. key ratios'!B2</f>
        <v>45107</v>
      </c>
    </row>
    <row r="3" spans="1:3">
      <c r="A3" s="4"/>
      <c r="B3"/>
    </row>
    <row r="4" spans="1:3">
      <c r="A4" s="4" t="s">
        <v>308</v>
      </c>
      <c r="B4" t="s">
        <v>309</v>
      </c>
    </row>
    <row r="5" spans="1:3">
      <c r="A5" s="255" t="s">
        <v>310</v>
      </c>
      <c r="B5" s="256"/>
      <c r="C5" s="257"/>
    </row>
    <row r="6" spans="1:3">
      <c r="A6" s="258">
        <v>1</v>
      </c>
      <c r="B6" s="259" t="s">
        <v>361</v>
      </c>
      <c r="C6" s="260">
        <v>1631261985.4592824</v>
      </c>
    </row>
    <row r="7" spans="1:3">
      <c r="A7" s="258">
        <v>2</v>
      </c>
      <c r="B7" s="259" t="s">
        <v>311</v>
      </c>
      <c r="C7" s="260">
        <v>-24624894</v>
      </c>
    </row>
    <row r="8" spans="1:3" ht="24">
      <c r="A8" s="261">
        <v>3</v>
      </c>
      <c r="B8" s="262" t="s">
        <v>312</v>
      </c>
      <c r="C8" s="260">
        <v>1606637091.4592824</v>
      </c>
    </row>
    <row r="9" spans="1:3">
      <c r="A9" s="255" t="s">
        <v>313</v>
      </c>
      <c r="B9" s="256"/>
      <c r="C9" s="263"/>
    </row>
    <row r="10" spans="1:3">
      <c r="A10" s="264">
        <v>4</v>
      </c>
      <c r="B10" s="265" t="s">
        <v>314</v>
      </c>
      <c r="C10" s="260">
        <v>0</v>
      </c>
    </row>
    <row r="11" spans="1:3">
      <c r="A11" s="264">
        <v>5</v>
      </c>
      <c r="B11" s="266" t="s">
        <v>315</v>
      </c>
      <c r="C11" s="260">
        <v>0</v>
      </c>
    </row>
    <row r="12" spans="1:3">
      <c r="A12" s="264" t="s">
        <v>316</v>
      </c>
      <c r="B12" s="266" t="s">
        <v>317</v>
      </c>
      <c r="C12" s="260">
        <v>1610375</v>
      </c>
    </row>
    <row r="13" spans="1:3" ht="22.8">
      <c r="A13" s="267">
        <v>6</v>
      </c>
      <c r="B13" s="265" t="s">
        <v>318</v>
      </c>
      <c r="C13" s="260">
        <v>0</v>
      </c>
    </row>
    <row r="14" spans="1:3">
      <c r="A14" s="267">
        <v>7</v>
      </c>
      <c r="B14" s="268" t="s">
        <v>319</v>
      </c>
      <c r="C14" s="260">
        <v>0</v>
      </c>
    </row>
    <row r="15" spans="1:3">
      <c r="A15" s="269">
        <v>8</v>
      </c>
      <c r="B15" s="270" t="s">
        <v>320</v>
      </c>
      <c r="C15" s="260">
        <v>0</v>
      </c>
    </row>
    <row r="16" spans="1:3">
      <c r="A16" s="267">
        <v>9</v>
      </c>
      <c r="B16" s="268" t="s">
        <v>321</v>
      </c>
      <c r="C16" s="260">
        <v>0</v>
      </c>
    </row>
    <row r="17" spans="1:3">
      <c r="A17" s="267">
        <v>10</v>
      </c>
      <c r="B17" s="268" t="s">
        <v>322</v>
      </c>
      <c r="C17" s="260">
        <v>0</v>
      </c>
    </row>
    <row r="18" spans="1:3">
      <c r="A18" s="271">
        <v>11</v>
      </c>
      <c r="B18" s="272" t="s">
        <v>323</v>
      </c>
      <c r="C18" s="273">
        <f>SUM(C10:C17)</f>
        <v>1610375</v>
      </c>
    </row>
    <row r="19" spans="1:3">
      <c r="A19" s="274" t="s">
        <v>324</v>
      </c>
      <c r="B19" s="275"/>
      <c r="C19" s="276"/>
    </row>
    <row r="20" spans="1:3">
      <c r="A20" s="277">
        <v>12</v>
      </c>
      <c r="B20" s="265" t="s">
        <v>325</v>
      </c>
      <c r="C20" s="260">
        <v>0</v>
      </c>
    </row>
    <row r="21" spans="1:3">
      <c r="A21" s="277">
        <v>13</v>
      </c>
      <c r="B21" s="265" t="s">
        <v>326</v>
      </c>
      <c r="C21" s="260">
        <v>0</v>
      </c>
    </row>
    <row r="22" spans="1:3">
      <c r="A22" s="277">
        <v>14</v>
      </c>
      <c r="B22" s="265" t="s">
        <v>327</v>
      </c>
      <c r="C22" s="260">
        <v>0</v>
      </c>
    </row>
    <row r="23" spans="1:3" ht="22.8">
      <c r="A23" s="277" t="s">
        <v>328</v>
      </c>
      <c r="B23" s="265" t="s">
        <v>329</v>
      </c>
      <c r="C23" s="260">
        <v>0</v>
      </c>
    </row>
    <row r="24" spans="1:3">
      <c r="A24" s="277">
        <v>15</v>
      </c>
      <c r="B24" s="265" t="s">
        <v>330</v>
      </c>
      <c r="C24" s="260">
        <v>0</v>
      </c>
    </row>
    <row r="25" spans="1:3">
      <c r="A25" s="277" t="s">
        <v>331</v>
      </c>
      <c r="B25" s="265" t="s">
        <v>332</v>
      </c>
      <c r="C25" s="260">
        <v>0</v>
      </c>
    </row>
    <row r="26" spans="1:3">
      <c r="A26" s="278">
        <v>16</v>
      </c>
      <c r="B26" s="279" t="s">
        <v>333</v>
      </c>
      <c r="C26" s="273">
        <f>SUM(C20:C25)</f>
        <v>0</v>
      </c>
    </row>
    <row r="27" spans="1:3">
      <c r="A27" s="255" t="s">
        <v>334</v>
      </c>
      <c r="B27" s="256"/>
      <c r="C27" s="263"/>
    </row>
    <row r="28" spans="1:3">
      <c r="A28" s="280">
        <v>17</v>
      </c>
      <c r="B28" s="266" t="s">
        <v>335</v>
      </c>
      <c r="C28" s="260">
        <v>0</v>
      </c>
    </row>
    <row r="29" spans="1:3">
      <c r="A29" s="280">
        <v>18</v>
      </c>
      <c r="B29" s="266" t="s">
        <v>336</v>
      </c>
      <c r="C29" s="260">
        <v>0</v>
      </c>
    </row>
    <row r="30" spans="1:3">
      <c r="A30" s="278">
        <v>19</v>
      </c>
      <c r="B30" s="279" t="s">
        <v>337</v>
      </c>
      <c r="C30" s="273">
        <f>C28+C29</f>
        <v>0</v>
      </c>
    </row>
    <row r="31" spans="1:3">
      <c r="A31" s="255" t="s">
        <v>338</v>
      </c>
      <c r="B31" s="256"/>
      <c r="C31" s="263"/>
    </row>
    <row r="32" spans="1:3" ht="22.8">
      <c r="A32" s="280" t="s">
        <v>339</v>
      </c>
      <c r="B32" s="265" t="s">
        <v>340</v>
      </c>
      <c r="C32" s="281">
        <v>0</v>
      </c>
    </row>
    <row r="33" spans="1:3">
      <c r="A33" s="280" t="s">
        <v>341</v>
      </c>
      <c r="B33" s="266" t="s">
        <v>342</v>
      </c>
      <c r="C33" s="281">
        <v>0</v>
      </c>
    </row>
    <row r="34" spans="1:3">
      <c r="A34" s="255" t="s">
        <v>343</v>
      </c>
      <c r="B34" s="256"/>
      <c r="C34" s="263"/>
    </row>
    <row r="35" spans="1:3">
      <c r="A35" s="282">
        <v>20</v>
      </c>
      <c r="B35" s="283" t="s">
        <v>344</v>
      </c>
      <c r="C35" s="273">
        <v>229865876</v>
      </c>
    </row>
    <row r="36" spans="1:3">
      <c r="A36" s="278">
        <v>21</v>
      </c>
      <c r="B36" s="279" t="s">
        <v>345</v>
      </c>
      <c r="C36" s="273">
        <f>C8+C18+C26+C30</f>
        <v>1608247466.4592824</v>
      </c>
    </row>
    <row r="37" spans="1:3">
      <c r="A37" s="255" t="s">
        <v>346</v>
      </c>
      <c r="B37" s="256"/>
      <c r="C37" s="263"/>
    </row>
    <row r="38" spans="1:3">
      <c r="A38" s="278">
        <v>22</v>
      </c>
      <c r="B38" s="279" t="s">
        <v>346</v>
      </c>
      <c r="C38" s="530">
        <f t="shared" ref="C38" si="0">C35/C36</f>
        <v>0.14292941900668601</v>
      </c>
    </row>
    <row r="39" spans="1:3">
      <c r="A39" s="255" t="s">
        <v>347</v>
      </c>
      <c r="B39" s="256"/>
      <c r="C39" s="263"/>
    </row>
    <row r="40" spans="1:3">
      <c r="A40" s="284" t="s">
        <v>348</v>
      </c>
      <c r="B40" s="265" t="s">
        <v>349</v>
      </c>
      <c r="C40" s="281">
        <v>0</v>
      </c>
    </row>
    <row r="41" spans="1:3" ht="22.8">
      <c r="A41" s="285" t="s">
        <v>350</v>
      </c>
      <c r="B41" s="259" t="s">
        <v>351</v>
      </c>
      <c r="C41" s="281">
        <v>0</v>
      </c>
    </row>
    <row r="43" spans="1:3">
      <c r="B43" s="254"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RowHeight="14.4"/>
  <cols>
    <col min="1" max="1" width="8.6640625" style="165"/>
    <col min="2" max="2" width="82.5546875" style="172" customWidth="1"/>
    <col min="3" max="7" width="17.5546875" style="165" customWidth="1"/>
  </cols>
  <sheetData>
    <row r="1" spans="1:7">
      <c r="A1" s="165" t="s">
        <v>30</v>
      </c>
      <c r="B1" s="3" t="str">
        <f>Info!C2</f>
        <v>Terabank</v>
      </c>
    </row>
    <row r="2" spans="1:7">
      <c r="A2" s="165" t="s">
        <v>31</v>
      </c>
      <c r="B2" s="309">
        <f>'1. key ratios'!B2</f>
        <v>45107</v>
      </c>
    </row>
    <row r="4" spans="1:7" ht="15" thickBot="1">
      <c r="A4" s="165" t="s">
        <v>412</v>
      </c>
      <c r="B4" s="315" t="s">
        <v>373</v>
      </c>
    </row>
    <row r="5" spans="1:7">
      <c r="A5" s="316"/>
      <c r="B5" s="317"/>
      <c r="C5" s="604" t="s">
        <v>374</v>
      </c>
      <c r="D5" s="604"/>
      <c r="E5" s="604"/>
      <c r="F5" s="604"/>
      <c r="G5" s="605" t="s">
        <v>375</v>
      </c>
    </row>
    <row r="6" spans="1:7">
      <c r="A6" s="318"/>
      <c r="B6" s="319"/>
      <c r="C6" s="320" t="s">
        <v>376</v>
      </c>
      <c r="D6" s="320" t="s">
        <v>377</v>
      </c>
      <c r="E6" s="320" t="s">
        <v>378</v>
      </c>
      <c r="F6" s="320" t="s">
        <v>379</v>
      </c>
      <c r="G6" s="606"/>
    </row>
    <row r="7" spans="1:7">
      <c r="A7" s="321"/>
      <c r="B7" s="322" t="s">
        <v>380</v>
      </c>
      <c r="C7" s="323"/>
      <c r="D7" s="323"/>
      <c r="E7" s="323"/>
      <c r="F7" s="323"/>
      <c r="G7" s="324"/>
    </row>
    <row r="8" spans="1:7">
      <c r="A8" s="325">
        <v>1</v>
      </c>
      <c r="B8" s="326" t="s">
        <v>381</v>
      </c>
      <c r="C8" s="327">
        <v>229865875.99999997</v>
      </c>
      <c r="D8" s="327">
        <v>0</v>
      </c>
      <c r="E8" s="327">
        <v>0</v>
      </c>
      <c r="F8" s="327">
        <v>305201399.53000021</v>
      </c>
      <c r="G8" s="327">
        <v>535067275.53000015</v>
      </c>
    </row>
    <row r="9" spans="1:7">
      <c r="A9" s="325">
        <v>2</v>
      </c>
      <c r="B9" s="328" t="s">
        <v>382</v>
      </c>
      <c r="C9" s="327">
        <v>229865875.99999997</v>
      </c>
      <c r="D9" s="327">
        <v>0</v>
      </c>
      <c r="E9" s="327">
        <v>0</v>
      </c>
      <c r="F9" s="327">
        <v>48310304.659999996</v>
      </c>
      <c r="G9" s="327">
        <v>278176180.65999997</v>
      </c>
    </row>
    <row r="10" spans="1:7" ht="27.6">
      <c r="A10" s="325">
        <v>3</v>
      </c>
      <c r="B10" s="328" t="s">
        <v>383</v>
      </c>
      <c r="C10" s="329"/>
      <c r="D10" s="329"/>
      <c r="E10" s="329"/>
      <c r="F10" s="327">
        <v>256891094.87000018</v>
      </c>
      <c r="G10" s="327">
        <v>256891094.87000018</v>
      </c>
    </row>
    <row r="11" spans="1:7" ht="14.4" customHeight="1">
      <c r="A11" s="325">
        <v>4</v>
      </c>
      <c r="B11" s="326" t="s">
        <v>384</v>
      </c>
      <c r="C11" s="327">
        <v>168176873.11000106</v>
      </c>
      <c r="D11" s="327">
        <v>126146435.58999993</v>
      </c>
      <c r="E11" s="327">
        <v>64162306.969999991</v>
      </c>
      <c r="F11" s="327">
        <v>16745036.399999995</v>
      </c>
      <c r="G11" s="327">
        <v>337776040.0640009</v>
      </c>
    </row>
    <row r="12" spans="1:7">
      <c r="A12" s="325">
        <v>5</v>
      </c>
      <c r="B12" s="328" t="s">
        <v>385</v>
      </c>
      <c r="C12" s="327">
        <v>140580978.11000103</v>
      </c>
      <c r="D12" s="327">
        <v>117503132.13999993</v>
      </c>
      <c r="E12" s="327">
        <v>61455607.749999993</v>
      </c>
      <c r="F12" s="327">
        <v>14150757.619999995</v>
      </c>
      <c r="G12" s="327">
        <v>317005951.83900088</v>
      </c>
    </row>
    <row r="13" spans="1:7">
      <c r="A13" s="325">
        <v>6</v>
      </c>
      <c r="B13" s="328" t="s">
        <v>386</v>
      </c>
      <c r="C13" s="327">
        <v>27595895.000000026</v>
      </c>
      <c r="D13" s="327">
        <v>8643303.4500000011</v>
      </c>
      <c r="E13" s="327">
        <v>2706699.2199999997</v>
      </c>
      <c r="F13" s="327">
        <v>2594278.7799999998</v>
      </c>
      <c r="G13" s="327">
        <v>20770088.225000013</v>
      </c>
    </row>
    <row r="14" spans="1:7">
      <c r="A14" s="325">
        <v>7</v>
      </c>
      <c r="B14" s="326" t="s">
        <v>387</v>
      </c>
      <c r="C14" s="327">
        <v>320316967.66459978</v>
      </c>
      <c r="D14" s="327">
        <v>257136389.48999998</v>
      </c>
      <c r="E14" s="327">
        <v>86459768.969999999</v>
      </c>
      <c r="F14" s="327">
        <v>0</v>
      </c>
      <c r="G14" s="327">
        <v>227456106.3199999</v>
      </c>
    </row>
    <row r="15" spans="1:7" ht="41.4">
      <c r="A15" s="325">
        <v>8</v>
      </c>
      <c r="B15" s="328" t="s">
        <v>388</v>
      </c>
      <c r="C15" s="327">
        <v>305885238.2099998</v>
      </c>
      <c r="D15" s="327">
        <v>62567205.460000008</v>
      </c>
      <c r="E15" s="327">
        <v>54177251.140000001</v>
      </c>
      <c r="F15" s="327">
        <v>0</v>
      </c>
      <c r="G15" s="327">
        <v>211314847.40499991</v>
      </c>
    </row>
    <row r="16" spans="1:7" ht="27.6">
      <c r="A16" s="325">
        <v>9</v>
      </c>
      <c r="B16" s="328" t="s">
        <v>389</v>
      </c>
      <c r="C16" s="327">
        <v>14431729.454599999</v>
      </c>
      <c r="D16" s="327">
        <v>194569184.02999997</v>
      </c>
      <c r="E16" s="327">
        <v>32282517.829999998</v>
      </c>
      <c r="F16" s="327">
        <v>0</v>
      </c>
      <c r="G16" s="327">
        <v>16141258.914999999</v>
      </c>
    </row>
    <row r="17" spans="1:7">
      <c r="A17" s="325">
        <v>10</v>
      </c>
      <c r="B17" s="326" t="s">
        <v>390</v>
      </c>
      <c r="C17" s="327">
        <v>0</v>
      </c>
      <c r="D17" s="327">
        <v>0</v>
      </c>
      <c r="E17" s="327">
        <v>0</v>
      </c>
      <c r="F17" s="327">
        <v>0</v>
      </c>
      <c r="G17" s="327">
        <v>0</v>
      </c>
    </row>
    <row r="18" spans="1:7">
      <c r="A18" s="325">
        <v>11</v>
      </c>
      <c r="B18" s="326" t="s">
        <v>391</v>
      </c>
      <c r="C18" s="327">
        <v>0</v>
      </c>
      <c r="D18" s="327">
        <v>14259907.279900007</v>
      </c>
      <c r="E18" s="327">
        <v>6579672.0699999994</v>
      </c>
      <c r="F18" s="327">
        <v>11586456.528199995</v>
      </c>
      <c r="G18" s="327">
        <v>0</v>
      </c>
    </row>
    <row r="19" spans="1:7">
      <c r="A19" s="325">
        <v>12</v>
      </c>
      <c r="B19" s="328" t="s">
        <v>392</v>
      </c>
      <c r="C19" s="327">
        <v>0</v>
      </c>
      <c r="D19" s="327">
        <v>0</v>
      </c>
      <c r="E19" s="327">
        <v>0</v>
      </c>
      <c r="F19" s="327">
        <v>0</v>
      </c>
      <c r="G19" s="327">
        <v>0</v>
      </c>
    </row>
    <row r="20" spans="1:7">
      <c r="A20" s="325">
        <v>13</v>
      </c>
      <c r="B20" s="328" t="s">
        <v>393</v>
      </c>
      <c r="C20" s="327">
        <v>0</v>
      </c>
      <c r="D20" s="327">
        <v>14259907.279900007</v>
      </c>
      <c r="E20" s="327">
        <v>6579672.0699999994</v>
      </c>
      <c r="F20" s="327">
        <v>11586456.528199995</v>
      </c>
      <c r="G20" s="327">
        <v>0</v>
      </c>
    </row>
    <row r="21" spans="1:7">
      <c r="A21" s="330">
        <v>14</v>
      </c>
      <c r="B21" s="331" t="s">
        <v>394</v>
      </c>
      <c r="C21" s="329"/>
      <c r="D21" s="329"/>
      <c r="E21" s="329"/>
      <c r="F21" s="329"/>
      <c r="G21" s="332">
        <f>SUM(G8,G11,G14,G17,G18)</f>
        <v>1100299421.914001</v>
      </c>
    </row>
    <row r="22" spans="1:7">
      <c r="A22" s="333"/>
      <c r="B22" s="334" t="s">
        <v>395</v>
      </c>
      <c r="C22" s="335"/>
      <c r="D22" s="336"/>
      <c r="E22" s="335"/>
      <c r="F22" s="335"/>
      <c r="G22" s="337"/>
    </row>
    <row r="23" spans="1:7">
      <c r="A23" s="325">
        <v>15</v>
      </c>
      <c r="B23" s="326" t="s">
        <v>396</v>
      </c>
      <c r="C23" s="338">
        <v>293556256.61769998</v>
      </c>
      <c r="D23" s="338">
        <v>101701800</v>
      </c>
      <c r="E23" s="338">
        <v>0</v>
      </c>
      <c r="F23" s="338">
        <v>2476990.2399999998</v>
      </c>
      <c r="G23" s="338">
        <v>13644259.797885001</v>
      </c>
    </row>
    <row r="24" spans="1:7">
      <c r="A24" s="325">
        <v>16</v>
      </c>
      <c r="B24" s="326" t="s">
        <v>397</v>
      </c>
      <c r="C24" s="338">
        <v>146492.2935</v>
      </c>
      <c r="D24" s="338">
        <v>165759109.96574864</v>
      </c>
      <c r="E24" s="338">
        <v>119376729.26574561</v>
      </c>
      <c r="F24" s="338">
        <v>786479240.94369769</v>
      </c>
      <c r="G24" s="338">
        <v>788908342.70331335</v>
      </c>
    </row>
    <row r="25" spans="1:7">
      <c r="A25" s="325">
        <v>17</v>
      </c>
      <c r="B25" s="328" t="s">
        <v>398</v>
      </c>
      <c r="C25" s="338" t="s">
        <v>723</v>
      </c>
      <c r="D25" s="338">
        <v>0</v>
      </c>
      <c r="E25" s="338">
        <v>0</v>
      </c>
      <c r="F25" s="338">
        <v>0</v>
      </c>
      <c r="G25" s="338">
        <v>0</v>
      </c>
    </row>
    <row r="26" spans="1:7" ht="27.6">
      <c r="A26" s="325">
        <v>18</v>
      </c>
      <c r="B26" s="328" t="s">
        <v>399</v>
      </c>
      <c r="C26" s="338">
        <v>146492.2935</v>
      </c>
      <c r="D26" s="338">
        <v>21863553.420000006</v>
      </c>
      <c r="E26" s="338">
        <v>577559</v>
      </c>
      <c r="F26" s="338">
        <v>3539249.96</v>
      </c>
      <c r="G26" s="338">
        <v>7129536.3170250012</v>
      </c>
    </row>
    <row r="27" spans="1:7">
      <c r="A27" s="325">
        <v>19</v>
      </c>
      <c r="B27" s="328" t="s">
        <v>400</v>
      </c>
      <c r="C27" s="338" t="s">
        <v>723</v>
      </c>
      <c r="D27" s="338">
        <v>110147589.97343327</v>
      </c>
      <c r="E27" s="338">
        <v>95581487.955745667</v>
      </c>
      <c r="F27" s="338">
        <v>586261330.81369758</v>
      </c>
      <c r="G27" s="338">
        <v>601186670.15623236</v>
      </c>
    </row>
    <row r="28" spans="1:7">
      <c r="A28" s="325">
        <v>20</v>
      </c>
      <c r="B28" s="339" t="s">
        <v>401</v>
      </c>
      <c r="C28" s="338">
        <v>0</v>
      </c>
      <c r="D28" s="338">
        <v>0</v>
      </c>
      <c r="E28" s="338">
        <v>0</v>
      </c>
      <c r="F28" s="338">
        <v>0</v>
      </c>
      <c r="G28" s="338">
        <v>0</v>
      </c>
    </row>
    <row r="29" spans="1:7">
      <c r="A29" s="325">
        <v>21</v>
      </c>
      <c r="B29" s="328" t="s">
        <v>402</v>
      </c>
      <c r="C29" s="338" t="s">
        <v>723</v>
      </c>
      <c r="D29" s="338">
        <v>30716640.710000083</v>
      </c>
      <c r="E29" s="338">
        <v>23217682.309999939</v>
      </c>
      <c r="F29" s="338">
        <v>184764603.3000001</v>
      </c>
      <c r="G29" s="338">
        <v>168949524.95939842</v>
      </c>
    </row>
    <row r="30" spans="1:7">
      <c r="A30" s="325">
        <v>22</v>
      </c>
      <c r="B30" s="339" t="s">
        <v>401</v>
      </c>
      <c r="C30" s="338">
        <v>0</v>
      </c>
      <c r="D30" s="338">
        <v>10150485.729397427</v>
      </c>
      <c r="E30" s="338">
        <v>7578469.4442198249</v>
      </c>
      <c r="F30" s="338">
        <v>75337746.778008372</v>
      </c>
      <c r="G30" s="338">
        <v>57834012.992514074</v>
      </c>
    </row>
    <row r="31" spans="1:7">
      <c r="A31" s="325">
        <v>23</v>
      </c>
      <c r="B31" s="328" t="s">
        <v>403</v>
      </c>
      <c r="C31" s="338" t="s">
        <v>723</v>
      </c>
      <c r="D31" s="338">
        <v>3031325.8623152585</v>
      </c>
      <c r="E31" s="338">
        <v>0</v>
      </c>
      <c r="F31" s="338">
        <v>11914056.870000001</v>
      </c>
      <c r="G31" s="338">
        <v>11642611.270657631</v>
      </c>
    </row>
    <row r="32" spans="1:7">
      <c r="A32" s="325">
        <v>24</v>
      </c>
      <c r="B32" s="326" t="s">
        <v>404</v>
      </c>
      <c r="C32" s="338">
        <v>0</v>
      </c>
      <c r="D32" s="338">
        <v>0</v>
      </c>
      <c r="E32" s="338">
        <v>0</v>
      </c>
      <c r="F32" s="338">
        <v>0</v>
      </c>
      <c r="G32" s="338">
        <v>0</v>
      </c>
    </row>
    <row r="33" spans="1:7">
      <c r="A33" s="325">
        <v>25</v>
      </c>
      <c r="B33" s="326" t="s">
        <v>405</v>
      </c>
      <c r="C33" s="338">
        <v>46980790.604424983</v>
      </c>
      <c r="D33" s="338">
        <v>9018069.660000002</v>
      </c>
      <c r="E33" s="338">
        <v>4836901.4199999943</v>
      </c>
      <c r="F33" s="338">
        <v>76519012.565106571</v>
      </c>
      <c r="G33" s="338">
        <v>130476463.70953155</v>
      </c>
    </row>
    <row r="34" spans="1:7">
      <c r="A34" s="325">
        <v>26</v>
      </c>
      <c r="B34" s="328" t="s">
        <v>406</v>
      </c>
      <c r="C34" s="329"/>
      <c r="D34" s="338">
        <v>98350</v>
      </c>
      <c r="E34" s="338">
        <v>0</v>
      </c>
      <c r="F34" s="338">
        <v>0</v>
      </c>
      <c r="G34" s="338">
        <v>98350</v>
      </c>
    </row>
    <row r="35" spans="1:7">
      <c r="A35" s="325">
        <v>27</v>
      </c>
      <c r="B35" s="328" t="s">
        <v>407</v>
      </c>
      <c r="C35" s="338">
        <v>46980790.604424983</v>
      </c>
      <c r="D35" s="338">
        <v>8919719.660000002</v>
      </c>
      <c r="E35" s="338">
        <v>4836901.4199999943</v>
      </c>
      <c r="F35" s="338">
        <v>76519012.565106571</v>
      </c>
      <c r="G35" s="338">
        <v>130378113.70953155</v>
      </c>
    </row>
    <row r="36" spans="1:7">
      <c r="A36" s="325">
        <v>28</v>
      </c>
      <c r="B36" s="326" t="s">
        <v>408</v>
      </c>
      <c r="C36" s="338">
        <v>0</v>
      </c>
      <c r="D36" s="338">
        <v>29338714.631799996</v>
      </c>
      <c r="E36" s="338">
        <v>22975883.256999999</v>
      </c>
      <c r="F36" s="338">
        <v>33667136.965699963</v>
      </c>
      <c r="G36" s="338">
        <v>7351693.7793467296</v>
      </c>
    </row>
    <row r="37" spans="1:7">
      <c r="A37" s="330">
        <v>29</v>
      </c>
      <c r="B37" s="331" t="s">
        <v>409</v>
      </c>
      <c r="C37" s="329"/>
      <c r="D37" s="329"/>
      <c r="E37" s="329"/>
      <c r="F37" s="329"/>
      <c r="G37" s="332">
        <f>SUM(G23:G24,G32:G33,G36)</f>
        <v>940380759.99007654</v>
      </c>
    </row>
    <row r="38" spans="1:7">
      <c r="A38" s="321"/>
      <c r="B38" s="340"/>
      <c r="C38" s="341"/>
      <c r="D38" s="341"/>
      <c r="E38" s="341"/>
      <c r="F38" s="341"/>
      <c r="G38" s="342"/>
    </row>
    <row r="39" spans="1:7" ht="15" thickBot="1">
      <c r="A39" s="343">
        <v>30</v>
      </c>
      <c r="B39" s="344" t="s">
        <v>410</v>
      </c>
      <c r="C39" s="225"/>
      <c r="D39" s="226"/>
      <c r="E39" s="226"/>
      <c r="F39" s="227"/>
      <c r="G39" s="345">
        <f>IFERROR(G21/G37,0)</f>
        <v>1.1700573520087885</v>
      </c>
    </row>
    <row r="42" spans="1:7" ht="41.4">
      <c r="B42" s="172"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D42" sqref="D42"/>
    </sheetView>
  </sheetViews>
  <sheetFormatPr defaultColWidth="9.109375" defaultRowHeight="13.8"/>
  <cols>
    <col min="1" max="1" width="9.5546875" style="3" bestFit="1" customWidth="1"/>
    <col min="2" max="2" width="86" style="3" customWidth="1"/>
    <col min="3" max="3" width="14.33203125" style="3" bestFit="1" customWidth="1"/>
    <col min="4" max="4" width="14.33203125" style="4" bestFit="1" customWidth="1"/>
    <col min="5" max="6" width="13.88671875" style="4" bestFit="1" customWidth="1"/>
    <col min="7" max="7" width="13.44140625" style="4" bestFit="1" customWidth="1"/>
    <col min="8" max="8" width="6.6640625" style="5" customWidth="1"/>
    <col min="9" max="9" width="14.33203125" style="5" bestFit="1" customWidth="1"/>
    <col min="10" max="10" width="13.44140625" style="5" bestFit="1" customWidth="1"/>
    <col min="11" max="11" width="13.88671875" style="5" bestFit="1" customWidth="1"/>
    <col min="12" max="12" width="13.44140625" style="5" bestFit="1" customWidth="1"/>
    <col min="13" max="13" width="6.6640625" style="5" customWidth="1"/>
    <col min="14" max="16384" width="9.109375" style="5"/>
  </cols>
  <sheetData>
    <row r="1" spans="1:12">
      <c r="A1" s="2" t="s">
        <v>30</v>
      </c>
      <c r="B1" s="3" t="str">
        <f>Info!C2</f>
        <v>Terabank</v>
      </c>
    </row>
    <row r="2" spans="1:12">
      <c r="A2" s="2" t="s">
        <v>31</v>
      </c>
      <c r="B2" s="539">
        <v>45107</v>
      </c>
    </row>
    <row r="3" spans="1:12" ht="14.4" thickBot="1">
      <c r="A3" s="2"/>
    </row>
    <row r="4" spans="1:12" ht="15" customHeight="1" thickBot="1">
      <c r="A4" s="6" t="s">
        <v>93</v>
      </c>
      <c r="B4" s="7" t="s">
        <v>92</v>
      </c>
      <c r="C4" s="7"/>
      <c r="D4" s="546" t="s">
        <v>700</v>
      </c>
      <c r="E4" s="547"/>
      <c r="F4" s="547"/>
      <c r="G4" s="548"/>
      <c r="I4" s="549" t="s">
        <v>701</v>
      </c>
      <c r="J4" s="550"/>
      <c r="K4" s="550"/>
      <c r="L4" s="551"/>
    </row>
    <row r="5" spans="1:12">
      <c r="A5" s="8" t="s">
        <v>6</v>
      </c>
      <c r="B5" s="9"/>
      <c r="C5" s="307" t="str">
        <f>INT((MONTH($B$2))/3)&amp;"Q"&amp;"-"&amp;YEAR($B$2)</f>
        <v>2Q-2023</v>
      </c>
      <c r="D5" s="307" t="str">
        <f>IF(INT(MONTH($B$2))=3, "4"&amp;"Q"&amp;"-"&amp;YEAR($B$2)-1, IF(INT(MONTH($B$2))=6, "1"&amp;"Q"&amp;"-"&amp;YEAR($B$2), IF(INT(MONTH($B$2))=9, "2"&amp;"Q"&amp;"-"&amp;YEAR($B$2),IF(INT(MONTH($B$2))=12, "3"&amp;"Q"&amp;"-"&amp;YEAR($B$2), 0))))</f>
        <v>1Q-2023</v>
      </c>
      <c r="E5" s="307" t="str">
        <f>IF(INT(MONTH($B$2))=3, "3"&amp;"Q"&amp;"-"&amp;YEAR($B$2)-1, IF(INT(MONTH($B$2))=6, "4"&amp;"Q"&amp;"-"&amp;YEAR($B$2)-1, IF(INT(MONTH($B$2))=9, "1"&amp;"Q"&amp;"-"&amp;YEAR($B$2),IF(INT(MONTH($B$2))=12, "2"&amp;"Q"&amp;"-"&amp;YEAR($B$2), 0))))</f>
        <v>4Q-2022</v>
      </c>
      <c r="F5" s="307" t="str">
        <f>IF(INT(MONTH($B$2))=3, "2"&amp;"Q"&amp;"-"&amp;YEAR($B$2)-1, IF(INT(MONTH($B$2))=6, "3"&amp;"Q"&amp;"-"&amp;YEAR($B$2)-1, IF(INT(MONTH($B$2))=9, "4"&amp;"Q"&amp;"-"&amp;YEAR($B$2)-1,IF(INT(MONTH($B$2))=12, "1"&amp;"Q"&amp;"-"&amp;YEAR($B$2), 0))))</f>
        <v>3Q-2022</v>
      </c>
      <c r="G5" s="308" t="str">
        <f>IF(INT(MONTH($B$2))=3, "1"&amp;"Q"&amp;"-"&amp;YEAR($B$2)-1, IF(INT(MONTH($B$2))=6, "2"&amp;"Q"&amp;"-"&amp;YEAR($B$2)-1, IF(INT(MONTH($B$2))=9, "3"&amp;"Q"&amp;"-"&amp;YEAR($B$2)-1,IF(INT(MONTH($B$2))=12, "4"&amp;"Q"&amp;"-"&amp;YEAR($B$2)-1, 0))))</f>
        <v>2Q-2022</v>
      </c>
      <c r="I5" s="521" t="str">
        <f>D5</f>
        <v>1Q-2023</v>
      </c>
      <c r="J5" s="307" t="str">
        <f t="shared" ref="J5:L5" si="0">E5</f>
        <v>4Q-2022</v>
      </c>
      <c r="K5" s="307" t="str">
        <f t="shared" si="0"/>
        <v>3Q-2022</v>
      </c>
      <c r="L5" s="308" t="str">
        <f t="shared" si="0"/>
        <v>2Q-2022</v>
      </c>
    </row>
    <row r="6" spans="1:12">
      <c r="B6" s="144" t="s">
        <v>91</v>
      </c>
      <c r="C6" s="310"/>
      <c r="D6" s="310"/>
      <c r="E6" s="310"/>
      <c r="F6" s="310"/>
      <c r="G6" s="311"/>
      <c r="I6" s="522"/>
      <c r="J6" s="310"/>
      <c r="K6" s="310"/>
      <c r="L6" s="311"/>
    </row>
    <row r="7" spans="1:12">
      <c r="A7" s="10"/>
      <c r="B7" s="145" t="s">
        <v>89</v>
      </c>
      <c r="C7" s="310"/>
      <c r="D7" s="310"/>
      <c r="E7" s="310"/>
      <c r="F7" s="310"/>
      <c r="G7" s="311"/>
      <c r="I7" s="522"/>
      <c r="J7" s="310"/>
      <c r="K7" s="310"/>
      <c r="L7" s="311"/>
    </row>
    <row r="8" spans="1:12">
      <c r="A8" s="8">
        <v>1</v>
      </c>
      <c r="B8" s="11" t="s">
        <v>363</v>
      </c>
      <c r="C8" s="12">
        <v>212850826</v>
      </c>
      <c r="D8" s="12">
        <v>203320753</v>
      </c>
      <c r="E8" s="12">
        <v>195947005</v>
      </c>
      <c r="F8" s="12">
        <v>191576687</v>
      </c>
      <c r="G8" s="12">
        <v>182244748</v>
      </c>
      <c r="H8" s="12"/>
      <c r="I8" s="12">
        <v>158975772.0999999</v>
      </c>
      <c r="J8" s="12">
        <v>157032910.49999994</v>
      </c>
      <c r="K8" s="12">
        <v>147181488.98999986</v>
      </c>
      <c r="L8" s="12">
        <v>140360990.93000007</v>
      </c>
    </row>
    <row r="9" spans="1:12">
      <c r="A9" s="8">
        <v>2</v>
      </c>
      <c r="B9" s="11" t="s">
        <v>364</v>
      </c>
      <c r="C9" s="12">
        <v>229865876</v>
      </c>
      <c r="D9" s="12">
        <v>219963353</v>
      </c>
      <c r="E9" s="12">
        <v>213510005</v>
      </c>
      <c r="F9" s="12">
        <v>191576687</v>
      </c>
      <c r="G9" s="12">
        <v>182244748</v>
      </c>
      <c r="H9" s="12"/>
      <c r="I9" s="12">
        <v>176538772.0999999</v>
      </c>
      <c r="J9" s="12">
        <v>157032910.49999994</v>
      </c>
      <c r="K9" s="12">
        <v>147181488.98999986</v>
      </c>
      <c r="L9" s="12">
        <v>140360990.93000007</v>
      </c>
    </row>
    <row r="10" spans="1:12">
      <c r="A10" s="8">
        <v>3</v>
      </c>
      <c r="B10" s="11" t="s">
        <v>142</v>
      </c>
      <c r="C10" s="12">
        <v>278176180.65999997</v>
      </c>
      <c r="D10" s="12">
        <v>251722453.05000001</v>
      </c>
      <c r="E10" s="12">
        <v>248013599.03999999</v>
      </c>
      <c r="F10" s="12">
        <v>227653127</v>
      </c>
      <c r="G10" s="12">
        <v>223054627.55000001</v>
      </c>
      <c r="H10" s="12"/>
      <c r="I10" s="12">
        <v>224948225.08418214</v>
      </c>
      <c r="J10" s="12">
        <v>206456474.60208443</v>
      </c>
      <c r="K10" s="12">
        <v>201106410.27410448</v>
      </c>
      <c r="L10" s="12">
        <v>201487619.53327212</v>
      </c>
    </row>
    <row r="11" spans="1:12">
      <c r="A11" s="8">
        <v>4</v>
      </c>
      <c r="B11" s="11" t="s">
        <v>366</v>
      </c>
      <c r="C11" s="12">
        <v>163319746.53903344</v>
      </c>
      <c r="D11" s="12">
        <v>153177601.77370158</v>
      </c>
      <c r="E11" s="12">
        <v>147680541.80124769</v>
      </c>
      <c r="F11" s="12">
        <v>104212988.68897288</v>
      </c>
      <c r="G11" s="12">
        <v>98323213.475536197</v>
      </c>
      <c r="H11" s="12"/>
      <c r="I11" s="12">
        <v>88050858.94691579</v>
      </c>
      <c r="J11" s="12">
        <v>77846813.833223715</v>
      </c>
      <c r="K11" s="12">
        <v>77464129.769991755</v>
      </c>
      <c r="L11" s="12">
        <v>77085616.011116952</v>
      </c>
    </row>
    <row r="12" spans="1:12">
      <c r="A12" s="8">
        <v>5</v>
      </c>
      <c r="B12" s="11" t="s">
        <v>367</v>
      </c>
      <c r="C12" s="12">
        <v>196222748.2535924</v>
      </c>
      <c r="D12" s="12">
        <v>183784102.29672137</v>
      </c>
      <c r="E12" s="12">
        <v>176651569.99664143</v>
      </c>
      <c r="F12" s="12">
        <v>130564920.95078498</v>
      </c>
      <c r="G12" s="12">
        <v>124411657.12930471</v>
      </c>
      <c r="H12" s="12"/>
      <c r="I12" s="12">
        <v>117477454.77787572</v>
      </c>
      <c r="J12" s="12">
        <v>103826103.87302049</v>
      </c>
      <c r="K12" s="12">
        <v>103317324.97125384</v>
      </c>
      <c r="L12" s="12">
        <v>102814354.3737711</v>
      </c>
    </row>
    <row r="13" spans="1:12">
      <c r="A13" s="8">
        <v>6</v>
      </c>
      <c r="B13" s="11" t="s">
        <v>365</v>
      </c>
      <c r="C13" s="12">
        <v>239857756.53111845</v>
      </c>
      <c r="D13" s="12">
        <v>224372331.63801169</v>
      </c>
      <c r="E13" s="12">
        <v>223670846.47419217</v>
      </c>
      <c r="F13" s="12">
        <v>174435205.73728317</v>
      </c>
      <c r="G13" s="12">
        <v>167717835.12406361</v>
      </c>
      <c r="H13" s="12"/>
      <c r="I13" s="12">
        <v>165312649.29438362</v>
      </c>
      <c r="J13" s="12">
        <v>147017068.8142595</v>
      </c>
      <c r="K13" s="12">
        <v>146365031.30004895</v>
      </c>
      <c r="L13" s="12">
        <v>145652618.20997047</v>
      </c>
    </row>
    <row r="14" spans="1:12">
      <c r="A14" s="10"/>
      <c r="B14" s="144" t="s">
        <v>369</v>
      </c>
      <c r="C14" s="310"/>
      <c r="D14" s="310"/>
      <c r="E14" s="310"/>
      <c r="F14" s="310"/>
      <c r="G14" s="311"/>
      <c r="I14" s="522"/>
      <c r="J14" s="310"/>
      <c r="K14" s="310"/>
      <c r="L14" s="311"/>
    </row>
    <row r="15" spans="1:12" ht="15" customHeight="1">
      <c r="A15" s="8">
        <v>7</v>
      </c>
      <c r="B15" s="11" t="s">
        <v>368</v>
      </c>
      <c r="C15" s="12">
        <v>1298022881.8039694</v>
      </c>
      <c r="D15" s="12">
        <v>1202768881.8040941</v>
      </c>
      <c r="E15" s="12">
        <v>1212966342.928669</v>
      </c>
      <c r="F15" s="12">
        <v>1203246145.0536947</v>
      </c>
      <c r="G15" s="12">
        <v>1190248954.006171</v>
      </c>
      <c r="H15" s="12"/>
      <c r="I15" s="12">
        <v>1237994750.9820781</v>
      </c>
      <c r="J15" s="12">
        <v>1187501524.3305099</v>
      </c>
      <c r="K15" s="12">
        <v>1172205723.6921189</v>
      </c>
      <c r="L15" s="12">
        <v>1159483107.9255137</v>
      </c>
    </row>
    <row r="16" spans="1:12">
      <c r="A16" s="10"/>
      <c r="B16" s="144" t="s">
        <v>370</v>
      </c>
      <c r="C16" s="310"/>
      <c r="D16" s="310"/>
      <c r="E16" s="310"/>
      <c r="F16" s="310"/>
      <c r="G16" s="311"/>
      <c r="I16" s="522"/>
      <c r="J16" s="310"/>
      <c r="K16" s="310"/>
      <c r="L16" s="311"/>
    </row>
    <row r="17" spans="1:12">
      <c r="A17" s="8"/>
      <c r="B17" s="145" t="s">
        <v>354</v>
      </c>
      <c r="C17" s="310"/>
      <c r="D17" s="310"/>
      <c r="E17" s="310"/>
      <c r="F17" s="310"/>
      <c r="G17" s="311"/>
      <c r="I17" s="522"/>
      <c r="J17" s="310"/>
      <c r="K17" s="310"/>
      <c r="L17" s="311"/>
    </row>
    <row r="18" spans="1:12">
      <c r="A18" s="8">
        <v>8</v>
      </c>
      <c r="B18" s="11" t="s">
        <v>363</v>
      </c>
      <c r="C18" s="525">
        <v>0.16398079647423755</v>
      </c>
      <c r="D18" s="525">
        <v>0.16904390866433863</v>
      </c>
      <c r="E18" s="525">
        <v>0.1615436455779079</v>
      </c>
      <c r="F18" s="525">
        <v>0.1592165391823889</v>
      </c>
      <c r="G18" s="525">
        <v>0.15311481466679375</v>
      </c>
      <c r="H18" s="525"/>
      <c r="I18" s="525">
        <v>0.12841393065187667</v>
      </c>
      <c r="J18" s="525">
        <v>0.13223807067408358</v>
      </c>
      <c r="K18" s="525">
        <v>0.12555943552844931</v>
      </c>
      <c r="L18" s="525">
        <v>0.12105479585737698</v>
      </c>
    </row>
    <row r="19" spans="1:12" ht="15" customHeight="1">
      <c r="A19" s="8">
        <v>9</v>
      </c>
      <c r="B19" s="11" t="s">
        <v>364</v>
      </c>
      <c r="C19" s="525">
        <v>0.17708923257233836</v>
      </c>
      <c r="D19" s="525">
        <v>0.18288081469988299</v>
      </c>
      <c r="E19" s="525">
        <v>0.17602302507791504</v>
      </c>
      <c r="F19" s="525">
        <v>0.1592165391823889</v>
      </c>
      <c r="G19" s="525">
        <v>0.15311481466679375</v>
      </c>
      <c r="H19" s="525"/>
      <c r="I19" s="525">
        <v>0.14260058207836099</v>
      </c>
      <c r="J19" s="525">
        <v>0.13223807067408358</v>
      </c>
      <c r="K19" s="525">
        <v>0.12555943552844931</v>
      </c>
      <c r="L19" s="525">
        <v>0.12105479585737698</v>
      </c>
    </row>
    <row r="20" spans="1:12">
      <c r="A20" s="8">
        <v>10</v>
      </c>
      <c r="B20" s="11" t="s">
        <v>142</v>
      </c>
      <c r="C20" s="525">
        <v>0.21430760933381668</v>
      </c>
      <c r="D20" s="525">
        <v>0.20928580449506537</v>
      </c>
      <c r="E20" s="525">
        <v>0.20446865693006697</v>
      </c>
      <c r="F20" s="525">
        <v>0.18919913264284011</v>
      </c>
      <c r="G20" s="525">
        <v>0.18740165811466325</v>
      </c>
      <c r="H20" s="525"/>
      <c r="I20" s="525">
        <v>0.18170369858655291</v>
      </c>
      <c r="J20" s="525">
        <v>0.17385786070336251</v>
      </c>
      <c r="K20" s="525">
        <v>0.17156238551768521</v>
      </c>
      <c r="L20" s="525">
        <v>0.1737736566889389</v>
      </c>
    </row>
    <row r="21" spans="1:12">
      <c r="A21" s="8">
        <v>11</v>
      </c>
      <c r="B21" s="11" t="s">
        <v>366</v>
      </c>
      <c r="C21" s="525">
        <v>0.12582193182300033</v>
      </c>
      <c r="D21" s="525">
        <v>0.12735414433398271</v>
      </c>
      <c r="E21" s="525">
        <v>0.12175155779234374</v>
      </c>
      <c r="F21" s="525">
        <v>8.660986708112195E-2</v>
      </c>
      <c r="G21" s="525">
        <v>8.2607267281855079E-2</v>
      </c>
      <c r="H21" s="525"/>
      <c r="I21" s="525">
        <v>7.1123774052407482E-2</v>
      </c>
      <c r="J21" s="525">
        <v>6.5555127499404453E-2</v>
      </c>
      <c r="K21" s="525">
        <v>6.6084073984898739E-2</v>
      </c>
      <c r="L21" s="525">
        <v>6.6482741735698486E-2</v>
      </c>
    </row>
    <row r="22" spans="1:12">
      <c r="A22" s="8">
        <v>12</v>
      </c>
      <c r="B22" s="11" t="s">
        <v>367</v>
      </c>
      <c r="C22" s="525">
        <v>0.15117048474591255</v>
      </c>
      <c r="D22" s="525">
        <v>0.15280084567955754</v>
      </c>
      <c r="E22" s="525">
        <v>0.14563600303213836</v>
      </c>
      <c r="F22" s="525">
        <v>0.10851056659313754</v>
      </c>
      <c r="G22" s="525">
        <v>0.10452574371988037</v>
      </c>
      <c r="H22" s="525"/>
      <c r="I22" s="525">
        <v>9.4893338347907419E-2</v>
      </c>
      <c r="J22" s="525">
        <v>8.7432396292337899E-2</v>
      </c>
      <c r="K22" s="525">
        <v>8.8139242867568746E-2</v>
      </c>
      <c r="L22" s="525">
        <v>8.8672576315252355E-2</v>
      </c>
    </row>
    <row r="23" spans="1:12">
      <c r="A23" s="8">
        <v>13</v>
      </c>
      <c r="B23" s="11" t="s">
        <v>365</v>
      </c>
      <c r="C23" s="525">
        <v>0.18478700174974447</v>
      </c>
      <c r="D23" s="525">
        <v>0.18654650534478764</v>
      </c>
      <c r="E23" s="525">
        <v>0.18439987867606117</v>
      </c>
      <c r="F23" s="525">
        <v>0.14497050869795142</v>
      </c>
      <c r="G23" s="525">
        <v>0.14090987818939438</v>
      </c>
      <c r="H23" s="525"/>
      <c r="I23" s="525">
        <v>0.13353259306087056</v>
      </c>
      <c r="J23" s="525">
        <v>0.12380368850233253</v>
      </c>
      <c r="K23" s="525">
        <v>0.1248629215348311</v>
      </c>
      <c r="L23" s="525">
        <v>0.1256185771180095</v>
      </c>
    </row>
    <row r="24" spans="1:12">
      <c r="A24" s="10"/>
      <c r="B24" s="144" t="s">
        <v>88</v>
      </c>
      <c r="C24" s="310"/>
      <c r="D24" s="310"/>
      <c r="E24" s="310"/>
      <c r="F24" s="310"/>
      <c r="G24" s="311"/>
      <c r="I24" s="522"/>
      <c r="J24" s="310"/>
      <c r="K24" s="310"/>
      <c r="L24" s="311"/>
    </row>
    <row r="25" spans="1:12" ht="15" customHeight="1">
      <c r="A25" s="312">
        <v>14</v>
      </c>
      <c r="B25" s="11" t="s">
        <v>87</v>
      </c>
      <c r="C25" s="525">
        <v>9.9963525157391611E-2</v>
      </c>
      <c r="D25" s="525">
        <v>0.10008739898038196</v>
      </c>
      <c r="E25" s="525">
        <v>9.4240564415353986E-2</v>
      </c>
      <c r="F25" s="525">
        <v>9.3403919263166393E-2</v>
      </c>
      <c r="G25" s="525">
        <v>8.9466148327518591E-2</v>
      </c>
      <c r="H25" s="525"/>
      <c r="I25" s="525">
        <v>9.5616438891839739E-2</v>
      </c>
      <c r="J25" s="525">
        <v>9.3724526924680057E-2</v>
      </c>
      <c r="K25" s="525">
        <v>9.0969951291550111E-2</v>
      </c>
      <c r="L25" s="525">
        <v>8.7629368918025183E-2</v>
      </c>
    </row>
    <row r="26" spans="1:12">
      <c r="A26" s="312">
        <v>15</v>
      </c>
      <c r="B26" s="11" t="s">
        <v>86</v>
      </c>
      <c r="C26" s="525">
        <v>5.6125255334319571E-2</v>
      </c>
      <c r="D26" s="525">
        <v>5.4492376809453111E-2</v>
      </c>
      <c r="E26" s="525">
        <v>5.1747584817279611E-2</v>
      </c>
      <c r="F26" s="525">
        <v>5.0671786849231681E-2</v>
      </c>
      <c r="G26" s="525">
        <v>4.8666637669898906E-2</v>
      </c>
      <c r="H26" s="525"/>
      <c r="I26" s="525">
        <v>5.219034602683334E-2</v>
      </c>
      <c r="J26" s="525">
        <v>5.1123237207583029E-2</v>
      </c>
      <c r="K26" s="525">
        <v>4.9009852396435405E-2</v>
      </c>
      <c r="L26" s="525">
        <v>4.6258252485603363E-2</v>
      </c>
    </row>
    <row r="27" spans="1:12">
      <c r="A27" s="312">
        <v>16</v>
      </c>
      <c r="B27" s="11" t="s">
        <v>85</v>
      </c>
      <c r="C27" s="525">
        <v>1.9688300127130989E-2</v>
      </c>
      <c r="D27" s="525">
        <v>2.2606916291113506E-2</v>
      </c>
      <c r="E27" s="525">
        <v>2.700554436561722E-2</v>
      </c>
      <c r="F27" s="525">
        <v>3.2443815317666096E-2</v>
      </c>
      <c r="G27" s="525">
        <v>2.6440441253158302E-2</v>
      </c>
      <c r="H27" s="525"/>
      <c r="I27" s="525">
        <v>2.4331279544183151E-2</v>
      </c>
      <c r="J27" s="525">
        <v>3.3140747738103993E-2</v>
      </c>
      <c r="K27" s="525">
        <v>3.0651050792935543E-2</v>
      </c>
      <c r="L27" s="525">
        <v>3.1613178582611791E-2</v>
      </c>
    </row>
    <row r="28" spans="1:12">
      <c r="A28" s="312">
        <v>17</v>
      </c>
      <c r="B28" s="11" t="s">
        <v>84</v>
      </c>
      <c r="C28" s="525">
        <v>4.383826982307204E-2</v>
      </c>
      <c r="D28" s="525">
        <v>4.5595022170928853E-2</v>
      </c>
      <c r="E28" s="525">
        <v>4.2492979598074375E-2</v>
      </c>
      <c r="F28" s="525">
        <v>4.2732132413934712E-2</v>
      </c>
      <c r="G28" s="525">
        <v>4.0799510657619685E-2</v>
      </c>
      <c r="H28" s="525"/>
      <c r="I28" s="525">
        <v>4.3426092865006392E-2</v>
      </c>
      <c r="J28" s="525">
        <v>4.2601289717097014E-2</v>
      </c>
      <c r="K28" s="525">
        <v>4.1960098895114713E-2</v>
      </c>
      <c r="L28" s="525">
        <v>4.1371116432421827E-2</v>
      </c>
    </row>
    <row r="29" spans="1:12">
      <c r="A29" s="312">
        <v>18</v>
      </c>
      <c r="B29" s="11" t="s">
        <v>166</v>
      </c>
      <c r="C29" s="525">
        <v>2.0390977706213419E-2</v>
      </c>
      <c r="D29" s="525">
        <v>2.2536996261782731E-2</v>
      </c>
      <c r="E29" s="525">
        <v>1.9673079795157214E-2</v>
      </c>
      <c r="F29" s="525">
        <v>2.1891424727226716E-2</v>
      </c>
      <c r="G29" s="525">
        <v>1.9788882670129224E-2</v>
      </c>
      <c r="H29" s="525"/>
      <c r="I29" s="525">
        <v>1.9817949761680779E-2</v>
      </c>
      <c r="J29" s="525">
        <v>2.4303520684334643E-2</v>
      </c>
      <c r="K29" s="525">
        <v>2.2405068460032141E-2</v>
      </c>
      <c r="L29" s="525">
        <v>2.359717230241799E-2</v>
      </c>
    </row>
    <row r="30" spans="1:12">
      <c r="A30" s="312">
        <v>19</v>
      </c>
      <c r="B30" s="11" t="s">
        <v>167</v>
      </c>
      <c r="C30" s="525">
        <v>0.13674333227580249</v>
      </c>
      <c r="D30" s="525">
        <v>0.15112207695044377</v>
      </c>
      <c r="E30" s="525">
        <v>0.13722091627669303</v>
      </c>
      <c r="F30" s="525">
        <v>0.15356060795741178</v>
      </c>
      <c r="G30" s="525">
        <v>0.13985885964506922</v>
      </c>
      <c r="H30" s="525"/>
      <c r="I30" s="525">
        <v>0.16231361852008133</v>
      </c>
      <c r="J30" s="525">
        <v>0.20058676582669954</v>
      </c>
      <c r="K30" s="525">
        <v>0.18734699703910487</v>
      </c>
      <c r="L30" s="525">
        <v>0.19948786315211625</v>
      </c>
    </row>
    <row r="31" spans="1:12">
      <c r="A31" s="10"/>
      <c r="B31" s="144" t="s">
        <v>229</v>
      </c>
      <c r="C31" s="310"/>
      <c r="D31" s="310"/>
      <c r="E31" s="310"/>
      <c r="F31" s="310"/>
      <c r="G31" s="311"/>
      <c r="I31" s="522"/>
      <c r="J31" s="310"/>
      <c r="K31" s="310"/>
      <c r="L31" s="311"/>
    </row>
    <row r="32" spans="1:12">
      <c r="A32" s="312">
        <v>20</v>
      </c>
      <c r="B32" s="11" t="s">
        <v>83</v>
      </c>
      <c r="C32" s="525">
        <v>3.4537216429318396E-2</v>
      </c>
      <c r="D32" s="525">
        <v>3.941219061812655E-2</v>
      </c>
      <c r="E32" s="525">
        <v>4.0940982893507581E-2</v>
      </c>
      <c r="F32" s="525">
        <v>3.9498173257889221E-2</v>
      </c>
      <c r="G32" s="525">
        <v>4.0697793620927909E-2</v>
      </c>
      <c r="H32" s="525"/>
      <c r="I32" s="525">
        <v>3.8167754177414831E-2</v>
      </c>
      <c r="J32" s="525">
        <v>4.5268914880447278E-2</v>
      </c>
      <c r="K32" s="525">
        <v>5.2621833045376321E-2</v>
      </c>
      <c r="L32" s="525">
        <v>5.7773456518902901E-2</v>
      </c>
    </row>
    <row r="33" spans="1:12" ht="15" customHeight="1">
      <c r="A33" s="312">
        <v>21</v>
      </c>
      <c r="B33" s="11" t="s">
        <v>712</v>
      </c>
      <c r="C33" s="525">
        <v>2.3634662914735365E-2</v>
      </c>
      <c r="D33" s="525">
        <v>2.5583292100362608E-2</v>
      </c>
      <c r="E33" s="525">
        <v>2.7425641985481062E-2</v>
      </c>
      <c r="F33" s="525">
        <v>2.9160885672538425E-2</v>
      </c>
      <c r="G33" s="525">
        <v>3.084978422338823E-2</v>
      </c>
      <c r="H33" s="525"/>
      <c r="I33" s="525">
        <v>4.1806064070703405E-2</v>
      </c>
      <c r="J33" s="525">
        <v>4.2669463676755059E-2</v>
      </c>
      <c r="K33" s="525">
        <v>4.5680692422519355E-2</v>
      </c>
      <c r="L33" s="525">
        <v>4.9058974879818619E-2</v>
      </c>
    </row>
    <row r="34" spans="1:12">
      <c r="A34" s="312">
        <v>22</v>
      </c>
      <c r="B34" s="11" t="s">
        <v>82</v>
      </c>
      <c r="C34" s="525">
        <v>0.492629532344323</v>
      </c>
      <c r="D34" s="525">
        <v>0.47925739752052682</v>
      </c>
      <c r="E34" s="525">
        <v>0.48255987503221071</v>
      </c>
      <c r="F34" s="525">
        <v>0.47406484874942378</v>
      </c>
      <c r="G34" s="525">
        <v>0.5038049837127816</v>
      </c>
      <c r="H34" s="525"/>
      <c r="I34" s="525">
        <v>0.48334633251575715</v>
      </c>
      <c r="J34" s="525">
        <v>0.47630760937316696</v>
      </c>
      <c r="K34" s="525">
        <v>0.50662487402461864</v>
      </c>
      <c r="L34" s="525">
        <v>0.53697496059372707</v>
      </c>
    </row>
    <row r="35" spans="1:12" ht="15" customHeight="1">
      <c r="A35" s="312">
        <v>23</v>
      </c>
      <c r="B35" s="11" t="s">
        <v>81</v>
      </c>
      <c r="C35" s="525">
        <v>0.44473952742358386</v>
      </c>
      <c r="D35" s="525">
        <v>0.44269927634910872</v>
      </c>
      <c r="E35" s="525">
        <v>0.46267351613005275</v>
      </c>
      <c r="F35" s="525">
        <v>0.44046881651207476</v>
      </c>
      <c r="G35" s="525">
        <v>0.45462913193803622</v>
      </c>
      <c r="H35" s="525"/>
      <c r="I35" s="525">
        <v>0.46561213654837597</v>
      </c>
      <c r="J35" s="525">
        <v>0.44540567373718637</v>
      </c>
      <c r="K35" s="525">
        <v>0.46043628209534926</v>
      </c>
      <c r="L35" s="525">
        <v>0.49414954060062338</v>
      </c>
    </row>
    <row r="36" spans="1:12">
      <c r="A36" s="312">
        <v>24</v>
      </c>
      <c r="B36" s="11" t="s">
        <v>80</v>
      </c>
      <c r="C36" s="525">
        <v>0.1015989293982984</v>
      </c>
      <c r="D36" s="525">
        <v>5.3883708471691438E-3</v>
      </c>
      <c r="E36" s="525">
        <v>0.10147772442143688</v>
      </c>
      <c r="F36" s="525">
        <v>8.4945531941681862E-2</v>
      </c>
      <c r="G36" s="525">
        <v>7.2625876919772292E-2</v>
      </c>
      <c r="H36" s="525"/>
      <c r="I36" s="525">
        <v>0.10424305752955217</v>
      </c>
      <c r="J36" s="525">
        <v>8.563257307344857E-2</v>
      </c>
      <c r="K36" s="525">
        <v>7.4136694044292101E-2</v>
      </c>
      <c r="L36" s="525">
        <v>2.9696467801209134E-2</v>
      </c>
    </row>
    <row r="37" spans="1:12" ht="15" customHeight="1">
      <c r="A37" s="10"/>
      <c r="B37" s="144" t="s">
        <v>230</v>
      </c>
      <c r="C37" s="310"/>
      <c r="D37" s="310"/>
      <c r="E37" s="310"/>
      <c r="F37" s="310"/>
      <c r="G37" s="311"/>
      <c r="I37" s="522"/>
      <c r="J37" s="310"/>
      <c r="K37" s="310"/>
      <c r="L37" s="311"/>
    </row>
    <row r="38" spans="1:12" ht="15" customHeight="1">
      <c r="A38" s="312">
        <v>25</v>
      </c>
      <c r="B38" s="11" t="s">
        <v>79</v>
      </c>
      <c r="C38" s="525">
        <v>0.30324437929920262</v>
      </c>
      <c r="D38" s="525">
        <v>0.29119036137815829</v>
      </c>
      <c r="E38" s="525">
        <v>0.37349401604656957</v>
      </c>
      <c r="F38" s="525">
        <v>0.34044585492912416</v>
      </c>
      <c r="G38" s="525">
        <v>0.27403677533964815</v>
      </c>
      <c r="H38" s="525"/>
      <c r="I38" s="525">
        <v>0.19998817127452673</v>
      </c>
      <c r="J38" s="525">
        <v>0.15861010777140144</v>
      </c>
      <c r="K38" s="525">
        <v>0.1429314741768449</v>
      </c>
      <c r="L38" s="525">
        <v>0.19558109810215574</v>
      </c>
    </row>
    <row r="39" spans="1:12" ht="15" customHeight="1">
      <c r="A39" s="312">
        <v>26</v>
      </c>
      <c r="B39" s="11" t="s">
        <v>78</v>
      </c>
      <c r="C39" s="525">
        <v>0.47441820441378729</v>
      </c>
      <c r="D39" s="525">
        <v>0.51742456878162613</v>
      </c>
      <c r="E39" s="525">
        <v>0.52978992660351798</v>
      </c>
      <c r="F39" s="525">
        <v>0.50822831204296848</v>
      </c>
      <c r="G39" s="525">
        <v>0.4998177152012846</v>
      </c>
      <c r="H39" s="525"/>
      <c r="I39" s="525">
        <v>0.52933247986419363</v>
      </c>
      <c r="J39" s="525">
        <v>0.50981494631469781</v>
      </c>
      <c r="K39" s="525">
        <v>0.50137678110475548</v>
      </c>
      <c r="L39" s="525">
        <v>0.56675338994670166</v>
      </c>
    </row>
    <row r="40" spans="1:12" ht="15" customHeight="1">
      <c r="A40" s="312">
        <v>27</v>
      </c>
      <c r="B40" s="11" t="s">
        <v>77</v>
      </c>
      <c r="C40" s="525">
        <v>0.29657866167819508</v>
      </c>
      <c r="D40" s="525">
        <v>0.31741838962368235</v>
      </c>
      <c r="E40" s="525">
        <v>0.30806225610029836</v>
      </c>
      <c r="F40" s="525">
        <v>0.31340516545325781</v>
      </c>
      <c r="G40" s="525">
        <v>0.28576128776219395</v>
      </c>
      <c r="H40" s="525"/>
      <c r="I40" s="525">
        <v>0.31302047154969398</v>
      </c>
      <c r="J40" s="525">
        <v>0.31956432401720475</v>
      </c>
      <c r="K40" s="525">
        <v>0.29172575249097576</v>
      </c>
      <c r="L40" s="525">
        <v>0.33051840558519974</v>
      </c>
    </row>
    <row r="41" spans="1:12" ht="15" customHeight="1">
      <c r="A41" s="313"/>
      <c r="B41" s="144" t="s">
        <v>271</v>
      </c>
      <c r="C41" s="310"/>
      <c r="D41" s="310"/>
      <c r="E41" s="310"/>
      <c r="F41" s="310"/>
      <c r="G41" s="311"/>
      <c r="I41" s="522"/>
      <c r="J41" s="310"/>
      <c r="K41" s="310"/>
      <c r="L41" s="311"/>
    </row>
    <row r="42" spans="1:12">
      <c r="A42" s="312">
        <v>28</v>
      </c>
      <c r="B42" s="11" t="s">
        <v>254</v>
      </c>
      <c r="C42" s="12">
        <v>287026684.96774364</v>
      </c>
      <c r="D42" s="12">
        <v>285087260.81276661</v>
      </c>
      <c r="E42" s="12">
        <v>270863634.14016247</v>
      </c>
      <c r="F42" s="12">
        <v>213537839.46752173</v>
      </c>
      <c r="G42" s="12">
        <v>221675880.14915442</v>
      </c>
      <c r="H42" s="12"/>
      <c r="I42" s="12">
        <v>270863634.14016247</v>
      </c>
      <c r="J42" s="12">
        <v>213537839.46752173</v>
      </c>
      <c r="K42" s="12">
        <v>221675880.14915442</v>
      </c>
      <c r="L42" s="12">
        <v>251578650.96751416</v>
      </c>
    </row>
    <row r="43" spans="1:12" ht="15" customHeight="1">
      <c r="A43" s="312">
        <v>29</v>
      </c>
      <c r="B43" s="11" t="s">
        <v>266</v>
      </c>
      <c r="C43" s="12">
        <v>241344401.93533337</v>
      </c>
      <c r="D43" s="12">
        <v>221114816.75528488</v>
      </c>
      <c r="E43" s="12">
        <v>202921230.2173782</v>
      </c>
      <c r="F43" s="12">
        <v>186114917.76108098</v>
      </c>
      <c r="G43" s="12">
        <v>180484726.91332838</v>
      </c>
      <c r="H43" s="12"/>
      <c r="I43" s="12">
        <v>202921230.2173782</v>
      </c>
      <c r="J43" s="12">
        <v>186114917.76108098</v>
      </c>
      <c r="K43" s="12">
        <v>180484726.91332838</v>
      </c>
      <c r="L43" s="12">
        <v>212518595.29342759</v>
      </c>
    </row>
    <row r="44" spans="1:12" ht="15" customHeight="1">
      <c r="A44" s="346">
        <v>30</v>
      </c>
      <c r="B44" s="347" t="s">
        <v>255</v>
      </c>
      <c r="C44" s="525">
        <v>1.189282546709538</v>
      </c>
      <c r="D44" s="525">
        <v>1.2893177625825145</v>
      </c>
      <c r="E44" s="525">
        <v>1.3348215652448063</v>
      </c>
      <c r="F44" s="525">
        <v>1.1473440282828056</v>
      </c>
      <c r="G44" s="525">
        <v>1.2282251464724032</v>
      </c>
      <c r="H44" s="525"/>
      <c r="I44" s="525">
        <v>1.3348215652448063</v>
      </c>
      <c r="J44" s="525">
        <v>1.1473440282828056</v>
      </c>
      <c r="K44" s="525">
        <v>1.2282251464724032</v>
      </c>
      <c r="L44" s="525">
        <v>1.1837959432216074</v>
      </c>
    </row>
    <row r="45" spans="1:12" ht="15" customHeight="1">
      <c r="A45" s="346"/>
      <c r="B45" s="144" t="s">
        <v>373</v>
      </c>
      <c r="C45" s="310"/>
      <c r="D45" s="310"/>
      <c r="E45" s="310"/>
      <c r="F45" s="310"/>
      <c r="G45" s="311"/>
      <c r="I45" s="522"/>
      <c r="J45" s="310"/>
      <c r="K45" s="310"/>
      <c r="L45" s="311"/>
    </row>
    <row r="46" spans="1:12" ht="15" customHeight="1">
      <c r="A46" s="346">
        <v>31</v>
      </c>
      <c r="B46" s="347" t="s">
        <v>380</v>
      </c>
      <c r="C46" s="12">
        <v>1100299421.914001</v>
      </c>
      <c r="D46" s="12">
        <v>998611616.30349815</v>
      </c>
      <c r="E46" s="12">
        <v>1037439935.3144952</v>
      </c>
      <c r="F46" s="12">
        <v>967377619.93699765</v>
      </c>
      <c r="G46" s="12">
        <v>930489351.61249602</v>
      </c>
      <c r="H46" s="12"/>
      <c r="I46" s="12">
        <v>1000468702.4144951</v>
      </c>
      <c r="J46" s="12">
        <v>932833843.43629766</v>
      </c>
      <c r="K46" s="12">
        <v>893485637.47899914</v>
      </c>
      <c r="L46" s="12">
        <v>931298886.4194144</v>
      </c>
    </row>
    <row r="47" spans="1:12" ht="15" customHeight="1">
      <c r="A47" s="346">
        <v>32</v>
      </c>
      <c r="B47" s="347" t="s">
        <v>395</v>
      </c>
      <c r="C47" s="12">
        <v>940380759.99007654</v>
      </c>
      <c r="D47" s="12">
        <v>848279215.83280253</v>
      </c>
      <c r="E47" s="12">
        <v>838276379.00200117</v>
      </c>
      <c r="F47" s="12">
        <v>769928022.85284698</v>
      </c>
      <c r="G47" s="12">
        <v>759828185.58931696</v>
      </c>
      <c r="H47" s="12"/>
      <c r="I47" s="12">
        <v>810989827.65638292</v>
      </c>
      <c r="J47" s="12">
        <v>749486037.55255091</v>
      </c>
      <c r="K47" s="12">
        <v>736323611.69107234</v>
      </c>
      <c r="L47" s="12">
        <v>716933227.6126318</v>
      </c>
    </row>
    <row r="48" spans="1:12" ht="14.4" thickBot="1">
      <c r="A48" s="314">
        <v>33</v>
      </c>
      <c r="B48" s="146" t="s">
        <v>413</v>
      </c>
      <c r="C48" s="525">
        <v>1.1700573520087885</v>
      </c>
      <c r="D48" s="525">
        <v>1.1772204218431852</v>
      </c>
      <c r="E48" s="525">
        <v>1.2375869836027178</v>
      </c>
      <c r="F48" s="525">
        <v>1.2564520204791771</v>
      </c>
      <c r="G48" s="525">
        <v>1.2246049426171464</v>
      </c>
      <c r="H48" s="525"/>
      <c r="I48" s="525">
        <v>1.2336390276382043</v>
      </c>
      <c r="J48" s="525">
        <v>1.2446313829707483</v>
      </c>
      <c r="K48" s="525">
        <v>1.2134415130692084</v>
      </c>
      <c r="L48" s="525">
        <v>1.2990036596861529</v>
      </c>
    </row>
    <row r="49" spans="1:2">
      <c r="A49" s="13"/>
    </row>
    <row r="50" spans="1:2" ht="39.6">
      <c r="B50" s="202" t="s">
        <v>709</v>
      </c>
    </row>
    <row r="51" spans="1:2" ht="52.8">
      <c r="B51" s="202" t="s">
        <v>270</v>
      </c>
    </row>
    <row r="53" spans="1:2" ht="14.4">
      <c r="B53" s="201"/>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26"/>
  <sheetViews>
    <sheetView showGridLines="0" zoomScaleNormal="100" workbookViewId="0"/>
  </sheetViews>
  <sheetFormatPr defaultColWidth="9.109375" defaultRowHeight="12"/>
  <cols>
    <col min="1" max="1" width="11.88671875" style="350" bestFit="1" customWidth="1"/>
    <col min="2" max="2" width="105.109375" style="350" bestFit="1" customWidth="1"/>
    <col min="3" max="3" width="13.88671875" style="350" bestFit="1" customWidth="1"/>
    <col min="4" max="4" width="8.6640625" style="350" bestFit="1" customWidth="1"/>
    <col min="5" max="5" width="17.44140625" style="350" bestFit="1" customWidth="1"/>
    <col min="6" max="6" width="12" style="350" bestFit="1" customWidth="1"/>
    <col min="7" max="7" width="30.44140625" style="350" customWidth="1"/>
    <col min="8" max="8" width="12" style="350" bestFit="1" customWidth="1"/>
    <col min="9" max="16384" width="9.109375" style="350"/>
  </cols>
  <sheetData>
    <row r="1" spans="1:8" ht="13.8">
      <c r="A1" s="348" t="s">
        <v>30</v>
      </c>
      <c r="B1" s="433" t="str">
        <f>Info!C2</f>
        <v>Terabank</v>
      </c>
    </row>
    <row r="2" spans="1:8">
      <c r="A2" s="348" t="s">
        <v>31</v>
      </c>
      <c r="B2" s="432">
        <f>'1. key ratios'!B2</f>
        <v>45107</v>
      </c>
    </row>
    <row r="3" spans="1:8">
      <c r="A3" s="349" t="s">
        <v>416</v>
      </c>
    </row>
    <row r="5" spans="1:8" ht="12" customHeight="1">
      <c r="A5" s="607" t="s">
        <v>417</v>
      </c>
      <c r="B5" s="608"/>
      <c r="C5" s="613" t="s">
        <v>418</v>
      </c>
      <c r="D5" s="614"/>
      <c r="E5" s="614"/>
      <c r="F5" s="614"/>
      <c r="G5" s="614"/>
      <c r="H5" s="615"/>
    </row>
    <row r="6" spans="1:8">
      <c r="A6" s="609"/>
      <c r="B6" s="610"/>
      <c r="C6" s="616"/>
      <c r="D6" s="617"/>
      <c r="E6" s="617"/>
      <c r="F6" s="617"/>
      <c r="G6" s="617"/>
      <c r="H6" s="618"/>
    </row>
    <row r="7" spans="1:8">
      <c r="A7" s="611"/>
      <c r="B7" s="612"/>
      <c r="C7" s="431" t="s">
        <v>419</v>
      </c>
      <c r="D7" s="431" t="s">
        <v>420</v>
      </c>
      <c r="E7" s="431" t="s">
        <v>421</v>
      </c>
      <c r="F7" s="431" t="s">
        <v>422</v>
      </c>
      <c r="G7" s="431" t="s">
        <v>423</v>
      </c>
      <c r="H7" s="431" t="s">
        <v>64</v>
      </c>
    </row>
    <row r="8" spans="1:8">
      <c r="A8" s="427">
        <v>1</v>
      </c>
      <c r="B8" s="426" t="s">
        <v>51</v>
      </c>
      <c r="C8" s="534">
        <v>129659830.95</v>
      </c>
      <c r="D8" s="534">
        <v>34436109.602815256</v>
      </c>
      <c r="E8" s="534">
        <v>125284228.90000001</v>
      </c>
      <c r="F8" s="534">
        <v>0</v>
      </c>
      <c r="G8" s="424">
        <v>0</v>
      </c>
      <c r="H8" s="424">
        <f t="shared" ref="H8:H21" si="0">SUM(C8:G8)</f>
        <v>289380169.45281529</v>
      </c>
    </row>
    <row r="9" spans="1:8">
      <c r="A9" s="427">
        <v>2</v>
      </c>
      <c r="B9" s="426" t="s">
        <v>52</v>
      </c>
      <c r="C9" s="424">
        <v>0</v>
      </c>
      <c r="D9" s="424">
        <v>0</v>
      </c>
      <c r="E9" s="424">
        <v>0</v>
      </c>
      <c r="F9" s="424">
        <v>0</v>
      </c>
      <c r="G9" s="424">
        <v>0</v>
      </c>
      <c r="H9" s="424">
        <f t="shared" si="0"/>
        <v>0</v>
      </c>
    </row>
    <row r="10" spans="1:8">
      <c r="A10" s="427">
        <v>3</v>
      </c>
      <c r="B10" s="426" t="s">
        <v>164</v>
      </c>
      <c r="C10" s="424">
        <v>0</v>
      </c>
      <c r="D10" s="424">
        <v>0</v>
      </c>
      <c r="E10" s="424">
        <v>0</v>
      </c>
      <c r="F10" s="424">
        <v>0</v>
      </c>
      <c r="G10" s="424">
        <v>0</v>
      </c>
      <c r="H10" s="424">
        <f t="shared" si="0"/>
        <v>0</v>
      </c>
    </row>
    <row r="11" spans="1:8">
      <c r="A11" s="427">
        <v>4</v>
      </c>
      <c r="B11" s="426" t="s">
        <v>53</v>
      </c>
      <c r="C11" s="424">
        <v>0</v>
      </c>
      <c r="D11" s="424">
        <v>0</v>
      </c>
      <c r="E11" s="424">
        <v>0</v>
      </c>
      <c r="F11" s="424">
        <v>0</v>
      </c>
      <c r="G11" s="424">
        <v>0</v>
      </c>
      <c r="H11" s="424">
        <f t="shared" si="0"/>
        <v>0</v>
      </c>
    </row>
    <row r="12" spans="1:8">
      <c r="A12" s="427">
        <v>5</v>
      </c>
      <c r="B12" s="426" t="s">
        <v>54</v>
      </c>
      <c r="C12" s="424">
        <v>0</v>
      </c>
      <c r="D12" s="424">
        <v>0</v>
      </c>
      <c r="E12" s="424">
        <v>0</v>
      </c>
      <c r="F12" s="424">
        <v>0</v>
      </c>
      <c r="G12" s="424">
        <v>0</v>
      </c>
      <c r="H12" s="424">
        <f t="shared" si="0"/>
        <v>0</v>
      </c>
    </row>
    <row r="13" spans="1:8">
      <c r="A13" s="427">
        <v>6</v>
      </c>
      <c r="B13" s="426" t="s">
        <v>55</v>
      </c>
      <c r="C13" s="424">
        <v>0</v>
      </c>
      <c r="D13" s="424">
        <v>18530944.800000001</v>
      </c>
      <c r="E13" s="424">
        <v>0</v>
      </c>
      <c r="F13" s="424">
        <v>2476990.2399999998</v>
      </c>
      <c r="G13" s="424">
        <v>0</v>
      </c>
      <c r="H13" s="424">
        <f t="shared" si="0"/>
        <v>21007935.039999999</v>
      </c>
    </row>
    <row r="14" spans="1:8">
      <c r="A14" s="427">
        <v>7</v>
      </c>
      <c r="B14" s="426" t="s">
        <v>56</v>
      </c>
      <c r="C14" s="424">
        <v>0</v>
      </c>
      <c r="D14" s="424">
        <v>23903770.849510998</v>
      </c>
      <c r="E14" s="424">
        <v>179804920.57426786</v>
      </c>
      <c r="F14" s="424">
        <v>317354471.60591602</v>
      </c>
      <c r="G14" s="535">
        <v>0</v>
      </c>
      <c r="H14" s="424">
        <f t="shared" si="0"/>
        <v>521063163.02969491</v>
      </c>
    </row>
    <row r="15" spans="1:8">
      <c r="A15" s="427">
        <v>8</v>
      </c>
      <c r="B15" s="428" t="s">
        <v>57</v>
      </c>
      <c r="C15" s="424">
        <v>0</v>
      </c>
      <c r="D15" s="424">
        <v>24437271.199347984</v>
      </c>
      <c r="E15" s="424">
        <v>172192547.22995868</v>
      </c>
      <c r="F15" s="424">
        <v>372678723.37740386</v>
      </c>
      <c r="G15" s="424">
        <v>0</v>
      </c>
      <c r="H15" s="424">
        <f t="shared" si="0"/>
        <v>569308541.80671048</v>
      </c>
    </row>
    <row r="16" spans="1:8">
      <c r="A16" s="427">
        <v>9</v>
      </c>
      <c r="B16" s="426" t="s">
        <v>58</v>
      </c>
      <c r="C16" s="424">
        <v>0</v>
      </c>
      <c r="D16" s="424">
        <v>1808798.1117569997</v>
      </c>
      <c r="E16" s="424">
        <v>13762573.431084009</v>
      </c>
      <c r="F16" s="424">
        <v>94780578.907206997</v>
      </c>
      <c r="G16" s="424">
        <v>0</v>
      </c>
      <c r="H16" s="424">
        <f t="shared" si="0"/>
        <v>110351950.450048</v>
      </c>
    </row>
    <row r="17" spans="1:8">
      <c r="A17" s="427">
        <v>10</v>
      </c>
      <c r="B17" s="430" t="s">
        <v>431</v>
      </c>
      <c r="C17" s="424">
        <v>0</v>
      </c>
      <c r="D17" s="424">
        <v>707297.58080999984</v>
      </c>
      <c r="E17" s="424">
        <v>2077968.892788999</v>
      </c>
      <c r="F17" s="424">
        <v>8784150.1573180016</v>
      </c>
      <c r="G17" s="424">
        <v>0</v>
      </c>
      <c r="H17" s="424">
        <f t="shared" si="0"/>
        <v>11569416.630917002</v>
      </c>
    </row>
    <row r="18" spans="1:8">
      <c r="A18" s="427">
        <v>11</v>
      </c>
      <c r="B18" s="426" t="s">
        <v>60</v>
      </c>
      <c r="C18" s="424">
        <v>0</v>
      </c>
      <c r="D18" s="424">
        <v>0</v>
      </c>
      <c r="E18" s="424">
        <v>0</v>
      </c>
      <c r="F18" s="424">
        <v>0</v>
      </c>
      <c r="G18" s="424">
        <v>0</v>
      </c>
      <c r="H18" s="424">
        <f t="shared" si="0"/>
        <v>0</v>
      </c>
    </row>
    <row r="19" spans="1:8">
      <c r="A19" s="427">
        <v>12</v>
      </c>
      <c r="B19" s="426" t="s">
        <v>61</v>
      </c>
      <c r="C19" s="424">
        <v>0</v>
      </c>
      <c r="D19" s="424">
        <v>0</v>
      </c>
      <c r="E19" s="424">
        <v>0</v>
      </c>
      <c r="F19" s="424">
        <v>0</v>
      </c>
      <c r="G19" s="424">
        <v>0</v>
      </c>
      <c r="H19" s="424">
        <f t="shared" si="0"/>
        <v>0</v>
      </c>
    </row>
    <row r="20" spans="1:8">
      <c r="A20" s="429">
        <v>13</v>
      </c>
      <c r="B20" s="428" t="s">
        <v>144</v>
      </c>
      <c r="C20" s="424">
        <v>0</v>
      </c>
      <c r="D20" s="424">
        <v>0</v>
      </c>
      <c r="E20" s="424">
        <v>0</v>
      </c>
      <c r="F20" s="424">
        <v>0</v>
      </c>
      <c r="G20" s="424">
        <v>0</v>
      </c>
      <c r="H20" s="424">
        <f t="shared" si="0"/>
        <v>0</v>
      </c>
    </row>
    <row r="21" spans="1:8">
      <c r="A21" s="427">
        <v>14</v>
      </c>
      <c r="B21" s="426" t="s">
        <v>63</v>
      </c>
      <c r="C21" s="534">
        <v>44310875.025633276</v>
      </c>
      <c r="D21" s="534">
        <v>0</v>
      </c>
      <c r="E21" s="534">
        <v>0</v>
      </c>
      <c r="F21" s="534">
        <v>51214456.418117672</v>
      </c>
      <c r="G21" s="424">
        <v>0</v>
      </c>
      <c r="H21" s="424">
        <f t="shared" si="0"/>
        <v>95525331.443750948</v>
      </c>
    </row>
    <row r="22" spans="1:8">
      <c r="A22" s="425">
        <v>15</v>
      </c>
      <c r="B22" s="424" t="s">
        <v>64</v>
      </c>
      <c r="C22" s="424">
        <f>SUM(C18:C21)+SUM(C8:C16)</f>
        <v>173970705.97563326</v>
      </c>
      <c r="D22" s="424">
        <f t="shared" ref="D22:H22" si="1">SUM(D18:D21)+SUM(D8:D16)</f>
        <v>103116894.56343123</v>
      </c>
      <c r="E22" s="424">
        <f t="shared" si="1"/>
        <v>491044270.13531053</v>
      </c>
      <c r="F22" s="424">
        <f t="shared" si="1"/>
        <v>838505220.54864454</v>
      </c>
      <c r="G22" s="424">
        <f t="shared" si="1"/>
        <v>0</v>
      </c>
      <c r="H22" s="424">
        <f t="shared" si="1"/>
        <v>1606637091.2230196</v>
      </c>
    </row>
    <row r="26" spans="1:8" ht="24">
      <c r="B26" s="353"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6"/>
  <sheetViews>
    <sheetView showGridLines="0" zoomScaleNormal="100" workbookViewId="0"/>
  </sheetViews>
  <sheetFormatPr defaultColWidth="9.109375" defaultRowHeight="12"/>
  <cols>
    <col min="1" max="1" width="11.88671875" style="434" bestFit="1" customWidth="1"/>
    <col min="2" max="2" width="86.88671875" style="350" customWidth="1"/>
    <col min="3" max="4" width="31.5546875" style="350" customWidth="1"/>
    <col min="5" max="5" width="15.109375" style="350" bestFit="1" customWidth="1"/>
    <col min="6" max="6" width="11.88671875" style="350" bestFit="1" customWidth="1"/>
    <col min="7" max="7" width="21.5546875" style="350" bestFit="1" customWidth="1"/>
    <col min="8" max="8" width="41.44140625" style="350" customWidth="1"/>
    <col min="9" max="16384" width="9.109375" style="350"/>
  </cols>
  <sheetData>
    <row r="1" spans="1:8" ht="13.8">
      <c r="A1" s="348" t="s">
        <v>30</v>
      </c>
      <c r="B1" s="433" t="str">
        <f>Info!C2</f>
        <v>Terabank</v>
      </c>
      <c r="C1" s="447"/>
      <c r="D1" s="447"/>
      <c r="E1" s="447"/>
      <c r="F1" s="447"/>
      <c r="G1" s="447"/>
      <c r="H1" s="447"/>
    </row>
    <row r="2" spans="1:8">
      <c r="A2" s="348" t="s">
        <v>31</v>
      </c>
      <c r="B2" s="432">
        <f>'1. key ratios'!B2</f>
        <v>45107</v>
      </c>
      <c r="C2" s="447"/>
      <c r="D2" s="447"/>
      <c r="E2" s="447"/>
      <c r="F2" s="447"/>
      <c r="G2" s="447"/>
      <c r="H2" s="447"/>
    </row>
    <row r="3" spans="1:8">
      <c r="A3" s="349" t="s">
        <v>424</v>
      </c>
      <c r="B3" s="447"/>
      <c r="C3" s="447"/>
      <c r="D3" s="447"/>
      <c r="E3" s="447"/>
      <c r="F3" s="447"/>
      <c r="G3" s="447"/>
      <c r="H3" s="447"/>
    </row>
    <row r="4" spans="1:8">
      <c r="A4" s="448"/>
      <c r="B4" s="447"/>
      <c r="C4" s="446" t="s">
        <v>0</v>
      </c>
      <c r="D4" s="446" t="s">
        <v>1</v>
      </c>
      <c r="E4" s="446" t="s">
        <v>2</v>
      </c>
      <c r="F4" s="446" t="s">
        <v>3</v>
      </c>
      <c r="G4" s="446" t="s">
        <v>4</v>
      </c>
      <c r="H4" s="446" t="s">
        <v>5</v>
      </c>
    </row>
    <row r="5" spans="1:8" ht="33.9" customHeight="1">
      <c r="A5" s="607" t="s">
        <v>425</v>
      </c>
      <c r="B5" s="608"/>
      <c r="C5" s="621" t="s">
        <v>426</v>
      </c>
      <c r="D5" s="621"/>
      <c r="E5" s="621" t="s">
        <v>663</v>
      </c>
      <c r="F5" s="619" t="s">
        <v>427</v>
      </c>
      <c r="G5" s="619" t="s">
        <v>428</v>
      </c>
      <c r="H5" s="444" t="s">
        <v>662</v>
      </c>
    </row>
    <row r="6" spans="1:8" ht="24">
      <c r="A6" s="611"/>
      <c r="B6" s="612"/>
      <c r="C6" s="445" t="s">
        <v>429</v>
      </c>
      <c r="D6" s="445" t="s">
        <v>430</v>
      </c>
      <c r="E6" s="621"/>
      <c r="F6" s="620"/>
      <c r="G6" s="620"/>
      <c r="H6" s="444" t="s">
        <v>661</v>
      </c>
    </row>
    <row r="7" spans="1:8">
      <c r="A7" s="442">
        <v>1</v>
      </c>
      <c r="B7" s="426" t="s">
        <v>51</v>
      </c>
      <c r="C7" s="436">
        <v>0</v>
      </c>
      <c r="D7" s="436">
        <v>289380169.09281528</v>
      </c>
      <c r="E7" s="436">
        <v>0</v>
      </c>
      <c r="F7" s="436">
        <v>0</v>
      </c>
      <c r="G7" s="436">
        <v>0</v>
      </c>
      <c r="H7" s="435">
        <f>C7+D7-E7-F7</f>
        <v>289380169.09281528</v>
      </c>
    </row>
    <row r="8" spans="1:8">
      <c r="A8" s="442">
        <v>2</v>
      </c>
      <c r="B8" s="426" t="s">
        <v>52</v>
      </c>
      <c r="C8" s="436">
        <v>0</v>
      </c>
      <c r="D8" s="436">
        <v>0</v>
      </c>
      <c r="E8" s="436">
        <v>0</v>
      </c>
      <c r="F8" s="436">
        <v>0</v>
      </c>
      <c r="G8" s="436">
        <v>0</v>
      </c>
      <c r="H8" s="435">
        <f t="shared" ref="H8:H20" si="0">C8+D8-E8-F8</f>
        <v>0</v>
      </c>
    </row>
    <row r="9" spans="1:8">
      <c r="A9" s="442">
        <v>3</v>
      </c>
      <c r="B9" s="426" t="s">
        <v>164</v>
      </c>
      <c r="C9" s="436">
        <v>0</v>
      </c>
      <c r="D9" s="436">
        <v>0</v>
      </c>
      <c r="E9" s="436">
        <v>0</v>
      </c>
      <c r="F9" s="436">
        <v>0</v>
      </c>
      <c r="G9" s="436">
        <v>0</v>
      </c>
      <c r="H9" s="435">
        <f t="shared" si="0"/>
        <v>0</v>
      </c>
    </row>
    <row r="10" spans="1:8">
      <c r="A10" s="442">
        <v>4</v>
      </c>
      <c r="B10" s="426" t="s">
        <v>53</v>
      </c>
      <c r="C10" s="436">
        <v>0</v>
      </c>
      <c r="D10" s="436">
        <v>0</v>
      </c>
      <c r="E10" s="436">
        <v>0</v>
      </c>
      <c r="F10" s="436">
        <v>0</v>
      </c>
      <c r="G10" s="436">
        <v>0</v>
      </c>
      <c r="H10" s="435">
        <f t="shared" si="0"/>
        <v>0</v>
      </c>
    </row>
    <row r="11" spans="1:8">
      <c r="A11" s="442">
        <v>5</v>
      </c>
      <c r="B11" s="426" t="s">
        <v>54</v>
      </c>
      <c r="C11" s="436">
        <v>0</v>
      </c>
      <c r="D11" s="436">
        <v>0</v>
      </c>
      <c r="E11" s="436">
        <v>0</v>
      </c>
      <c r="F11" s="436">
        <v>0</v>
      </c>
      <c r="G11" s="436">
        <v>0</v>
      </c>
      <c r="H11" s="435">
        <f t="shared" si="0"/>
        <v>0</v>
      </c>
    </row>
    <row r="12" spans="1:8">
      <c r="A12" s="442">
        <v>6</v>
      </c>
      <c r="B12" s="426" t="s">
        <v>55</v>
      </c>
      <c r="C12" s="436">
        <v>0</v>
      </c>
      <c r="D12" s="436">
        <v>21007935.040000003</v>
      </c>
      <c r="E12" s="436">
        <v>0</v>
      </c>
      <c r="F12" s="436">
        <v>0</v>
      </c>
      <c r="G12" s="436">
        <v>0</v>
      </c>
      <c r="H12" s="435">
        <f t="shared" si="0"/>
        <v>21007935.040000003</v>
      </c>
    </row>
    <row r="13" spans="1:8">
      <c r="A13" s="442">
        <v>7</v>
      </c>
      <c r="B13" s="426" t="s">
        <v>56</v>
      </c>
      <c r="C13" s="436">
        <v>1247998.1562000029</v>
      </c>
      <c r="D13" s="436">
        <v>524257510.03126639</v>
      </c>
      <c r="E13" s="436">
        <v>4442345.1577712521</v>
      </c>
      <c r="F13" s="436">
        <v>0</v>
      </c>
      <c r="G13" s="436">
        <v>0</v>
      </c>
      <c r="H13" s="435">
        <f t="shared" si="0"/>
        <v>521063163.02969515</v>
      </c>
    </row>
    <row r="14" spans="1:8">
      <c r="A14" s="442">
        <v>8</v>
      </c>
      <c r="B14" s="428" t="s">
        <v>57</v>
      </c>
      <c r="C14" s="436">
        <v>35116766.459500037</v>
      </c>
      <c r="D14" s="436">
        <v>555795167.03539777</v>
      </c>
      <c r="E14" s="436">
        <v>21603391.688190039</v>
      </c>
      <c r="F14" s="436">
        <v>0</v>
      </c>
      <c r="G14" s="436">
        <v>502694.09374228684</v>
      </c>
      <c r="H14" s="435">
        <f t="shared" si="0"/>
        <v>569308541.80670786</v>
      </c>
    </row>
    <row r="15" spans="1:8">
      <c r="A15" s="442">
        <v>9</v>
      </c>
      <c r="B15" s="426" t="s">
        <v>58</v>
      </c>
      <c r="C15" s="436">
        <v>4901819.0074000005</v>
      </c>
      <c r="D15" s="436">
        <v>107712788.16590022</v>
      </c>
      <c r="E15" s="436">
        <v>2262656.7232519924</v>
      </c>
      <c r="F15" s="436">
        <v>0</v>
      </c>
      <c r="G15" s="436">
        <v>0</v>
      </c>
      <c r="H15" s="435">
        <f t="shared" si="0"/>
        <v>110351950.45004822</v>
      </c>
    </row>
    <row r="16" spans="1:8">
      <c r="A16" s="442">
        <v>10</v>
      </c>
      <c r="B16" s="430" t="s">
        <v>431</v>
      </c>
      <c r="C16" s="436">
        <v>21391388.036999989</v>
      </c>
      <c r="D16" s="436">
        <v>0</v>
      </c>
      <c r="E16" s="436">
        <v>9821971.4060829878</v>
      </c>
      <c r="F16" s="436">
        <v>0</v>
      </c>
      <c r="G16" s="436">
        <v>502694.09374228684</v>
      </c>
      <c r="H16" s="435">
        <f t="shared" si="0"/>
        <v>11569416.630917002</v>
      </c>
    </row>
    <row r="17" spans="1:8">
      <c r="A17" s="442">
        <v>11</v>
      </c>
      <c r="B17" s="426" t="s">
        <v>60</v>
      </c>
      <c r="C17" s="436">
        <v>0</v>
      </c>
      <c r="D17" s="436">
        <v>0</v>
      </c>
      <c r="E17" s="436">
        <v>0</v>
      </c>
      <c r="F17" s="436">
        <v>0</v>
      </c>
      <c r="G17" s="436">
        <v>0</v>
      </c>
      <c r="H17" s="435">
        <f t="shared" si="0"/>
        <v>0</v>
      </c>
    </row>
    <row r="18" spans="1:8">
      <c r="A18" s="442">
        <v>12</v>
      </c>
      <c r="B18" s="426" t="s">
        <v>61</v>
      </c>
      <c r="C18" s="436">
        <v>0</v>
      </c>
      <c r="D18" s="436">
        <v>0</v>
      </c>
      <c r="E18" s="436">
        <v>0</v>
      </c>
      <c r="F18" s="436">
        <v>0</v>
      </c>
      <c r="G18" s="436">
        <v>0</v>
      </c>
      <c r="H18" s="435">
        <f t="shared" si="0"/>
        <v>0</v>
      </c>
    </row>
    <row r="19" spans="1:8">
      <c r="A19" s="443">
        <v>13</v>
      </c>
      <c r="B19" s="428" t="s">
        <v>144</v>
      </c>
      <c r="C19" s="436">
        <v>0</v>
      </c>
      <c r="D19" s="436">
        <v>0</v>
      </c>
      <c r="E19" s="436">
        <v>0</v>
      </c>
      <c r="F19" s="436">
        <v>0</v>
      </c>
      <c r="G19" s="436">
        <v>0</v>
      </c>
      <c r="H19" s="435">
        <f t="shared" si="0"/>
        <v>0</v>
      </c>
    </row>
    <row r="20" spans="1:8">
      <c r="A20" s="442">
        <v>14</v>
      </c>
      <c r="B20" s="426" t="s">
        <v>63</v>
      </c>
      <c r="C20" s="436">
        <v>22400169.528117668</v>
      </c>
      <c r="D20" s="436">
        <v>97696056.125633284</v>
      </c>
      <c r="E20" s="436">
        <v>54000</v>
      </c>
      <c r="F20" s="436">
        <v>0</v>
      </c>
      <c r="G20" s="436">
        <v>0</v>
      </c>
      <c r="H20" s="435">
        <f t="shared" si="0"/>
        <v>120042225.65375096</v>
      </c>
    </row>
    <row r="21" spans="1:8" s="439" customFormat="1">
      <c r="A21" s="441">
        <v>15</v>
      </c>
      <c r="B21" s="440" t="s">
        <v>64</v>
      </c>
      <c r="C21" s="440">
        <f t="shared" ref="C21:H21" si="1">SUM(C7:C15)+SUM(C17:C20)</f>
        <v>63666753.151217699</v>
      </c>
      <c r="D21" s="440">
        <f t="shared" si="1"/>
        <v>1595849625.4910131</v>
      </c>
      <c r="E21" s="440">
        <f t="shared" si="1"/>
        <v>28362393.569213282</v>
      </c>
      <c r="F21" s="440">
        <f t="shared" si="1"/>
        <v>0</v>
      </c>
      <c r="G21" s="440">
        <f t="shared" si="1"/>
        <v>502694.09374228684</v>
      </c>
      <c r="H21" s="435">
        <f t="shared" si="1"/>
        <v>1631153985.0730174</v>
      </c>
    </row>
    <row r="22" spans="1:8">
      <c r="A22" s="438">
        <v>16</v>
      </c>
      <c r="B22" s="437" t="s">
        <v>432</v>
      </c>
      <c r="C22" s="436">
        <v>41266583.623100042</v>
      </c>
      <c r="D22" s="436">
        <v>1156624871.0125644</v>
      </c>
      <c r="E22" s="436">
        <v>28247048.029081706</v>
      </c>
      <c r="F22" s="436">
        <v>0</v>
      </c>
      <c r="G22" s="436">
        <v>502694.09374228684</v>
      </c>
      <c r="H22" s="435">
        <f>C22+D22-E22-F22</f>
        <v>1169644406.6065826</v>
      </c>
    </row>
    <row r="23" spans="1:8">
      <c r="A23" s="438">
        <v>17</v>
      </c>
      <c r="B23" s="437" t="s">
        <v>433</v>
      </c>
      <c r="C23" s="436">
        <v>0</v>
      </c>
      <c r="D23" s="436">
        <v>190922284.52999997</v>
      </c>
      <c r="E23" s="436">
        <v>61351.807184741716</v>
      </c>
      <c r="F23" s="436">
        <v>0</v>
      </c>
      <c r="G23" s="436">
        <v>0</v>
      </c>
      <c r="H23" s="435">
        <f>C23+D23-E23-F23</f>
        <v>190860932.72281522</v>
      </c>
    </row>
    <row r="26" spans="1:8" ht="42.6" customHeight="1">
      <c r="B26" s="353"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6"/>
  <sheetViews>
    <sheetView showGridLines="0" zoomScaleNormal="100" workbookViewId="0"/>
  </sheetViews>
  <sheetFormatPr defaultColWidth="9.109375" defaultRowHeight="12"/>
  <cols>
    <col min="1" max="1" width="11" style="350" bestFit="1" customWidth="1"/>
    <col min="2" max="2" width="93.44140625" style="350" customWidth="1"/>
    <col min="3" max="4" width="35" style="350" customWidth="1"/>
    <col min="5" max="5" width="15.109375" style="350" bestFit="1" customWidth="1"/>
    <col min="6" max="6" width="11.88671875" style="350" bestFit="1" customWidth="1"/>
    <col min="7" max="7" width="22" style="350" customWidth="1"/>
    <col min="8" max="8" width="19.88671875" style="350" customWidth="1"/>
    <col min="9" max="16384" width="9.109375" style="350"/>
  </cols>
  <sheetData>
    <row r="1" spans="1:8" ht="13.8">
      <c r="A1" s="348" t="s">
        <v>30</v>
      </c>
      <c r="B1" s="433" t="str">
        <f>Info!C2</f>
        <v>Terabank</v>
      </c>
      <c r="C1" s="447"/>
      <c r="D1" s="447"/>
      <c r="E1" s="447"/>
      <c r="F1" s="447"/>
      <c r="G1" s="447"/>
      <c r="H1" s="447"/>
    </row>
    <row r="2" spans="1:8">
      <c r="A2" s="348" t="s">
        <v>31</v>
      </c>
      <c r="B2" s="432">
        <f>'1. key ratios'!B2</f>
        <v>45107</v>
      </c>
      <c r="C2" s="447"/>
      <c r="D2" s="447"/>
      <c r="E2" s="447"/>
      <c r="F2" s="447"/>
      <c r="G2" s="447"/>
      <c r="H2" s="447"/>
    </row>
    <row r="3" spans="1:8">
      <c r="A3" s="349" t="s">
        <v>434</v>
      </c>
      <c r="B3" s="447"/>
      <c r="C3" s="447"/>
      <c r="D3" s="447"/>
      <c r="E3" s="447"/>
      <c r="F3" s="447"/>
      <c r="G3" s="447"/>
      <c r="H3" s="447"/>
    </row>
    <row r="4" spans="1:8">
      <c r="A4" s="448"/>
      <c r="B4" s="447"/>
      <c r="C4" s="446" t="s">
        <v>0</v>
      </c>
      <c r="D4" s="446" t="s">
        <v>1</v>
      </c>
      <c r="E4" s="446" t="s">
        <v>2</v>
      </c>
      <c r="F4" s="446" t="s">
        <v>3</v>
      </c>
      <c r="G4" s="446" t="s">
        <v>4</v>
      </c>
      <c r="H4" s="446" t="s">
        <v>5</v>
      </c>
    </row>
    <row r="5" spans="1:8" ht="41.4" customHeight="1">
      <c r="A5" s="607" t="s">
        <v>425</v>
      </c>
      <c r="B5" s="608"/>
      <c r="C5" s="621" t="s">
        <v>426</v>
      </c>
      <c r="D5" s="621"/>
      <c r="E5" s="621" t="s">
        <v>663</v>
      </c>
      <c r="F5" s="619" t="s">
        <v>427</v>
      </c>
      <c r="G5" s="619" t="s">
        <v>428</v>
      </c>
      <c r="H5" s="444" t="s">
        <v>662</v>
      </c>
    </row>
    <row r="6" spans="1:8" ht="24">
      <c r="A6" s="611"/>
      <c r="B6" s="612"/>
      <c r="C6" s="445" t="s">
        <v>429</v>
      </c>
      <c r="D6" s="445" t="s">
        <v>430</v>
      </c>
      <c r="E6" s="621"/>
      <c r="F6" s="620"/>
      <c r="G6" s="620"/>
      <c r="H6" s="444" t="s">
        <v>661</v>
      </c>
    </row>
    <row r="7" spans="1:8">
      <c r="A7" s="436">
        <v>1</v>
      </c>
      <c r="B7" s="451" t="s">
        <v>522</v>
      </c>
      <c r="C7" s="436">
        <v>1335531.52</v>
      </c>
      <c r="D7" s="436">
        <v>356491516.67281538</v>
      </c>
      <c r="E7" s="436">
        <v>1176452.9699999967</v>
      </c>
      <c r="F7" s="436">
        <v>0</v>
      </c>
      <c r="G7" s="436">
        <v>175627.94513342215</v>
      </c>
      <c r="H7" s="435">
        <f t="shared" ref="H7:H34" si="0">C7+D7-E7-F7</f>
        <v>356650595.22281539</v>
      </c>
    </row>
    <row r="8" spans="1:8">
      <c r="A8" s="436">
        <v>2</v>
      </c>
      <c r="B8" s="451" t="s">
        <v>435</v>
      </c>
      <c r="C8" s="436">
        <v>542421.24</v>
      </c>
      <c r="D8" s="436">
        <v>62338239.970000029</v>
      </c>
      <c r="E8" s="436">
        <v>306031.07000000053</v>
      </c>
      <c r="F8" s="436">
        <v>0</v>
      </c>
      <c r="G8" s="436">
        <v>37060.03</v>
      </c>
      <c r="H8" s="435">
        <f t="shared" si="0"/>
        <v>62574630.14000003</v>
      </c>
    </row>
    <row r="9" spans="1:8">
      <c r="A9" s="436">
        <v>3</v>
      </c>
      <c r="B9" s="451" t="s">
        <v>436</v>
      </c>
      <c r="C9" s="436">
        <v>0</v>
      </c>
      <c r="D9" s="436">
        <v>26505697.830000002</v>
      </c>
      <c r="E9" s="436">
        <v>275.94</v>
      </c>
      <c r="F9" s="436">
        <v>0</v>
      </c>
      <c r="G9" s="436">
        <v>0</v>
      </c>
      <c r="H9" s="435">
        <f t="shared" si="0"/>
        <v>26505421.890000001</v>
      </c>
    </row>
    <row r="10" spans="1:8">
      <c r="A10" s="436">
        <v>4</v>
      </c>
      <c r="B10" s="451" t="s">
        <v>523</v>
      </c>
      <c r="C10" s="436">
        <v>865557</v>
      </c>
      <c r="D10" s="436">
        <v>101951479.05000001</v>
      </c>
      <c r="E10" s="436">
        <v>884221.90000000014</v>
      </c>
      <c r="F10" s="436">
        <v>0</v>
      </c>
      <c r="G10" s="436">
        <v>2827.9203806947876</v>
      </c>
      <c r="H10" s="435">
        <f t="shared" si="0"/>
        <v>101932814.15000001</v>
      </c>
    </row>
    <row r="11" spans="1:8">
      <c r="A11" s="436">
        <v>5</v>
      </c>
      <c r="B11" s="451" t="s">
        <v>437</v>
      </c>
      <c r="C11" s="436">
        <v>3351206.62</v>
      </c>
      <c r="D11" s="436">
        <v>77225694.950000048</v>
      </c>
      <c r="E11" s="436">
        <v>1425027.0699999998</v>
      </c>
      <c r="F11" s="436">
        <v>0</v>
      </c>
      <c r="G11" s="436">
        <v>1924.8274729871564</v>
      </c>
      <c r="H11" s="435">
        <f t="shared" si="0"/>
        <v>79151874.50000006</v>
      </c>
    </row>
    <row r="12" spans="1:8">
      <c r="A12" s="436">
        <v>6</v>
      </c>
      <c r="B12" s="451" t="s">
        <v>438</v>
      </c>
      <c r="C12" s="436">
        <v>1663081.5400000003</v>
      </c>
      <c r="D12" s="436">
        <v>29756902.677987989</v>
      </c>
      <c r="E12" s="436">
        <v>1968694.8282437227</v>
      </c>
      <c r="F12" s="436">
        <v>0</v>
      </c>
      <c r="G12" s="436">
        <v>7098.2141245824751</v>
      </c>
      <c r="H12" s="435">
        <f t="shared" si="0"/>
        <v>29451289.389744267</v>
      </c>
    </row>
    <row r="13" spans="1:8">
      <c r="A13" s="436">
        <v>7</v>
      </c>
      <c r="B13" s="451" t="s">
        <v>439</v>
      </c>
      <c r="C13" s="436">
        <v>1078359.97</v>
      </c>
      <c r="D13" s="436">
        <v>80887884.379477963</v>
      </c>
      <c r="E13" s="436">
        <v>1169222.5308377862</v>
      </c>
      <c r="F13" s="436">
        <v>0</v>
      </c>
      <c r="G13" s="436">
        <v>0</v>
      </c>
      <c r="H13" s="435">
        <f t="shared" si="0"/>
        <v>80797021.818640172</v>
      </c>
    </row>
    <row r="14" spans="1:8">
      <c r="A14" s="436">
        <v>8</v>
      </c>
      <c r="B14" s="451" t="s">
        <v>440</v>
      </c>
      <c r="C14" s="436">
        <v>1955707.79</v>
      </c>
      <c r="D14" s="436">
        <v>51413386.840000018</v>
      </c>
      <c r="E14" s="436">
        <v>1085120.5100000007</v>
      </c>
      <c r="F14" s="436">
        <v>0</v>
      </c>
      <c r="G14" s="436">
        <v>15779.37</v>
      </c>
      <c r="H14" s="435">
        <f t="shared" si="0"/>
        <v>52283974.12000002</v>
      </c>
    </row>
    <row r="15" spans="1:8">
      <c r="A15" s="436">
        <v>9</v>
      </c>
      <c r="B15" s="451" t="s">
        <v>441</v>
      </c>
      <c r="C15" s="436">
        <v>2944.37</v>
      </c>
      <c r="D15" s="436">
        <v>35346520.810000002</v>
      </c>
      <c r="E15" s="436">
        <v>1134281.5799999998</v>
      </c>
      <c r="F15" s="436">
        <v>0</v>
      </c>
      <c r="G15" s="436">
        <v>9558.4699999999993</v>
      </c>
      <c r="H15" s="435">
        <f t="shared" si="0"/>
        <v>34215183.600000001</v>
      </c>
    </row>
    <row r="16" spans="1:8">
      <c r="A16" s="436">
        <v>10</v>
      </c>
      <c r="B16" s="451" t="s">
        <v>442</v>
      </c>
      <c r="C16" s="436">
        <v>989702.34000000008</v>
      </c>
      <c r="D16" s="436">
        <v>11272786.100000007</v>
      </c>
      <c r="E16" s="436">
        <v>661150.4500000003</v>
      </c>
      <c r="F16" s="436">
        <v>0</v>
      </c>
      <c r="G16" s="436">
        <v>0</v>
      </c>
      <c r="H16" s="435">
        <f t="shared" si="0"/>
        <v>11601337.990000006</v>
      </c>
    </row>
    <row r="17" spans="1:8">
      <c r="A17" s="436">
        <v>11</v>
      </c>
      <c r="B17" s="451" t="s">
        <v>443</v>
      </c>
      <c r="C17" s="436">
        <v>809085.84</v>
      </c>
      <c r="D17" s="436">
        <v>9509766.3000000007</v>
      </c>
      <c r="E17" s="436">
        <v>401630.31</v>
      </c>
      <c r="F17" s="436">
        <v>0</v>
      </c>
      <c r="G17" s="436">
        <v>0</v>
      </c>
      <c r="H17" s="435">
        <f t="shared" si="0"/>
        <v>9917221.8300000001</v>
      </c>
    </row>
    <row r="18" spans="1:8">
      <c r="A18" s="436">
        <v>12</v>
      </c>
      <c r="B18" s="451" t="s">
        <v>444</v>
      </c>
      <c r="C18" s="436">
        <v>4630827.0199999986</v>
      </c>
      <c r="D18" s="436">
        <v>75678225.959999859</v>
      </c>
      <c r="E18" s="436">
        <v>2706422.0799999982</v>
      </c>
      <c r="F18" s="436">
        <v>0</v>
      </c>
      <c r="G18" s="436">
        <v>54972.281431774987</v>
      </c>
      <c r="H18" s="435">
        <f t="shared" si="0"/>
        <v>77602630.899999857</v>
      </c>
    </row>
    <row r="19" spans="1:8">
      <c r="A19" s="436">
        <v>13</v>
      </c>
      <c r="B19" s="451" t="s">
        <v>445</v>
      </c>
      <c r="C19" s="436">
        <v>1100857.7399999998</v>
      </c>
      <c r="D19" s="436">
        <v>21837771.719999991</v>
      </c>
      <c r="E19" s="436">
        <v>642599.09000000043</v>
      </c>
      <c r="F19" s="436">
        <v>0</v>
      </c>
      <c r="G19" s="436">
        <v>1891.3400000000001</v>
      </c>
      <c r="H19" s="435">
        <f t="shared" si="0"/>
        <v>22296030.36999999</v>
      </c>
    </row>
    <row r="20" spans="1:8">
      <c r="A20" s="436">
        <v>14</v>
      </c>
      <c r="B20" s="451" t="s">
        <v>446</v>
      </c>
      <c r="C20" s="436">
        <v>6676820.79</v>
      </c>
      <c r="D20" s="436">
        <v>102607007.46999992</v>
      </c>
      <c r="E20" s="436">
        <v>4288676.719999996</v>
      </c>
      <c r="F20" s="436">
        <v>0</v>
      </c>
      <c r="G20" s="436">
        <v>1795.6175763346512</v>
      </c>
      <c r="H20" s="435">
        <f t="shared" si="0"/>
        <v>104995151.53999993</v>
      </c>
    </row>
    <row r="21" spans="1:8">
      <c r="A21" s="436">
        <v>15</v>
      </c>
      <c r="B21" s="451" t="s">
        <v>447</v>
      </c>
      <c r="C21" s="436">
        <v>979929.67</v>
      </c>
      <c r="D21" s="436">
        <v>33418844.559999999</v>
      </c>
      <c r="E21" s="436">
        <v>443246.95</v>
      </c>
      <c r="F21" s="436">
        <v>0</v>
      </c>
      <c r="G21" s="436">
        <v>6034.83</v>
      </c>
      <c r="H21" s="435">
        <f t="shared" si="0"/>
        <v>33955527.279999994</v>
      </c>
    </row>
    <row r="22" spans="1:8">
      <c r="A22" s="436">
        <v>16</v>
      </c>
      <c r="B22" s="451" t="s">
        <v>448</v>
      </c>
      <c r="C22" s="436">
        <v>0</v>
      </c>
      <c r="D22" s="436">
        <v>358558.99</v>
      </c>
      <c r="E22" s="436">
        <v>885.11</v>
      </c>
      <c r="F22" s="436">
        <v>0</v>
      </c>
      <c r="G22" s="436">
        <v>0</v>
      </c>
      <c r="H22" s="435">
        <f t="shared" si="0"/>
        <v>357673.88</v>
      </c>
    </row>
    <row r="23" spans="1:8">
      <c r="A23" s="436">
        <v>17</v>
      </c>
      <c r="B23" s="451" t="s">
        <v>526</v>
      </c>
      <c r="C23" s="436">
        <v>0</v>
      </c>
      <c r="D23" s="436">
        <v>4653675.8600000003</v>
      </c>
      <c r="E23" s="436">
        <v>96626.319999999992</v>
      </c>
      <c r="F23" s="436">
        <v>0</v>
      </c>
      <c r="G23" s="436">
        <v>0</v>
      </c>
      <c r="H23" s="435">
        <f t="shared" si="0"/>
        <v>4557049.54</v>
      </c>
    </row>
    <row r="24" spans="1:8">
      <c r="A24" s="436">
        <v>18</v>
      </c>
      <c r="B24" s="451" t="s">
        <v>449</v>
      </c>
      <c r="C24" s="436">
        <v>7338.87</v>
      </c>
      <c r="D24" s="436">
        <v>15268764.890000001</v>
      </c>
      <c r="E24" s="436">
        <v>15361.050000000001</v>
      </c>
      <c r="F24" s="436">
        <v>0</v>
      </c>
      <c r="G24" s="436">
        <v>0</v>
      </c>
      <c r="H24" s="435">
        <f t="shared" si="0"/>
        <v>15260742.709999999</v>
      </c>
    </row>
    <row r="25" spans="1:8">
      <c r="A25" s="436">
        <v>19</v>
      </c>
      <c r="B25" s="451" t="s">
        <v>450</v>
      </c>
      <c r="C25" s="436">
        <v>53080.62</v>
      </c>
      <c r="D25" s="436">
        <v>2017779.7199999997</v>
      </c>
      <c r="E25" s="436">
        <v>31973.65</v>
      </c>
      <c r="F25" s="436">
        <v>0</v>
      </c>
      <c r="G25" s="436">
        <v>5261.9760999999999</v>
      </c>
      <c r="H25" s="435">
        <f t="shared" si="0"/>
        <v>2038886.69</v>
      </c>
    </row>
    <row r="26" spans="1:8">
      <c r="A26" s="436">
        <v>20</v>
      </c>
      <c r="B26" s="451" t="s">
        <v>525</v>
      </c>
      <c r="C26" s="436">
        <v>302352.39</v>
      </c>
      <c r="D26" s="436">
        <v>34063299.469999984</v>
      </c>
      <c r="E26" s="436">
        <v>286271.99999999994</v>
      </c>
      <c r="F26" s="436">
        <v>0</v>
      </c>
      <c r="G26" s="436">
        <v>9428.5224722619423</v>
      </c>
      <c r="H26" s="435">
        <f t="shared" si="0"/>
        <v>34079379.859999985</v>
      </c>
    </row>
    <row r="27" spans="1:8">
      <c r="A27" s="436">
        <v>21</v>
      </c>
      <c r="B27" s="451" t="s">
        <v>451</v>
      </c>
      <c r="C27" s="436">
        <v>25337.22</v>
      </c>
      <c r="D27" s="436">
        <v>4388088.4799999995</v>
      </c>
      <c r="E27" s="436">
        <v>72426.809999999983</v>
      </c>
      <c r="F27" s="436">
        <v>0</v>
      </c>
      <c r="G27" s="436">
        <v>0</v>
      </c>
      <c r="H27" s="435">
        <f t="shared" si="0"/>
        <v>4340998.8899999997</v>
      </c>
    </row>
    <row r="28" spans="1:8">
      <c r="A28" s="436">
        <v>22</v>
      </c>
      <c r="B28" s="451" t="s">
        <v>452</v>
      </c>
      <c r="C28" s="436">
        <v>659792.49000000011</v>
      </c>
      <c r="D28" s="436">
        <v>897662.29999999993</v>
      </c>
      <c r="E28" s="436">
        <v>275532.77</v>
      </c>
      <c r="F28" s="436">
        <v>0</v>
      </c>
      <c r="G28" s="436">
        <v>0</v>
      </c>
      <c r="H28" s="435">
        <f t="shared" si="0"/>
        <v>1281922.02</v>
      </c>
    </row>
    <row r="29" spans="1:8">
      <c r="A29" s="436">
        <v>23</v>
      </c>
      <c r="B29" s="451" t="s">
        <v>453</v>
      </c>
      <c r="C29" s="436">
        <v>4963254.1600000011</v>
      </c>
      <c r="D29" s="436">
        <v>132263760.54000004</v>
      </c>
      <c r="E29" s="436">
        <v>3176555.9299999969</v>
      </c>
      <c r="F29" s="436">
        <v>0</v>
      </c>
      <c r="G29" s="436">
        <v>43045.871559557228</v>
      </c>
      <c r="H29" s="435">
        <f t="shared" si="0"/>
        <v>134050458.77000006</v>
      </c>
    </row>
    <row r="30" spans="1:8">
      <c r="A30" s="436">
        <v>24</v>
      </c>
      <c r="B30" s="451" t="s">
        <v>524</v>
      </c>
      <c r="C30" s="436">
        <v>3806440.8799999994</v>
      </c>
      <c r="D30" s="436">
        <v>141524786.80999976</v>
      </c>
      <c r="E30" s="436">
        <v>3347871.4299999913</v>
      </c>
      <c r="F30" s="436">
        <v>0</v>
      </c>
      <c r="G30" s="436">
        <v>32867.002108689914</v>
      </c>
      <c r="H30" s="435">
        <f t="shared" si="0"/>
        <v>141983356.25999978</v>
      </c>
    </row>
    <row r="31" spans="1:8">
      <c r="A31" s="436">
        <v>25</v>
      </c>
      <c r="B31" s="451" t="s">
        <v>454</v>
      </c>
      <c r="C31" s="436">
        <v>2726921.73</v>
      </c>
      <c r="D31" s="436">
        <v>49782046.980000041</v>
      </c>
      <c r="E31" s="436">
        <v>1399109.350000001</v>
      </c>
      <c r="F31" s="436">
        <v>0</v>
      </c>
      <c r="G31" s="436">
        <v>66930.932067553382</v>
      </c>
      <c r="H31" s="435">
        <f t="shared" si="0"/>
        <v>51109859.360000037</v>
      </c>
    </row>
    <row r="32" spans="1:8">
      <c r="A32" s="436">
        <v>26</v>
      </c>
      <c r="B32" s="451" t="s">
        <v>521</v>
      </c>
      <c r="C32" s="436">
        <v>2740030.8499999987</v>
      </c>
      <c r="D32" s="436">
        <v>36693420.259999976</v>
      </c>
      <c r="E32" s="436">
        <v>1251378.6100000036</v>
      </c>
      <c r="F32" s="436">
        <v>0</v>
      </c>
      <c r="G32" s="436">
        <v>30588.943314428212</v>
      </c>
      <c r="H32" s="435">
        <f t="shared" si="0"/>
        <v>38182072.49999997</v>
      </c>
    </row>
    <row r="33" spans="1:8">
      <c r="A33" s="436">
        <v>27</v>
      </c>
      <c r="B33" s="436" t="s">
        <v>455</v>
      </c>
      <c r="C33" s="436">
        <v>22400169.528117668</v>
      </c>
      <c r="D33" s="436">
        <v>97696056.125633284</v>
      </c>
      <c r="E33" s="436">
        <v>0</v>
      </c>
      <c r="F33" s="436">
        <v>0</v>
      </c>
      <c r="G33" s="436">
        <v>0</v>
      </c>
      <c r="H33" s="435">
        <f t="shared" si="0"/>
        <v>120096225.65375096</v>
      </c>
    </row>
    <row r="34" spans="1:8">
      <c r="A34" s="436">
        <v>28</v>
      </c>
      <c r="B34" s="440" t="s">
        <v>64</v>
      </c>
      <c r="C34" s="440">
        <f>SUM(C7:C33)</f>
        <v>63666752.188117668</v>
      </c>
      <c r="D34" s="440">
        <f>SUM(D7:D33)</f>
        <v>1595849625.7159142</v>
      </c>
      <c r="E34" s="440">
        <f>SUM(E7:E33)</f>
        <v>28247047.02908149</v>
      </c>
      <c r="F34" s="440">
        <f>SUM(F7:F33)</f>
        <v>0</v>
      </c>
      <c r="G34" s="440">
        <f>SUM(G7:G33)</f>
        <v>502694.0937422869</v>
      </c>
      <c r="H34" s="435">
        <f t="shared" si="0"/>
        <v>1631269330.8749504</v>
      </c>
    </row>
    <row r="36" spans="1:8">
      <c r="B36" s="450"/>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09375" defaultRowHeight="12"/>
  <cols>
    <col min="1" max="1" width="11.88671875" style="350" bestFit="1" customWidth="1"/>
    <col min="2" max="2" width="108" style="350" bestFit="1" customWidth="1"/>
    <col min="3" max="3" width="35.5546875" style="350" customWidth="1"/>
    <col min="4" max="4" width="38.44140625" style="350" customWidth="1"/>
    <col min="5" max="16384" width="9.109375" style="350"/>
  </cols>
  <sheetData>
    <row r="1" spans="1:4" ht="13.8">
      <c r="A1" s="348" t="s">
        <v>30</v>
      </c>
      <c r="B1" s="433" t="str">
        <f>Info!C2</f>
        <v>Terabank</v>
      </c>
    </row>
    <row r="2" spans="1:4">
      <c r="A2" s="348" t="s">
        <v>31</v>
      </c>
      <c r="B2" s="432">
        <f>'1. key ratios'!B2</f>
        <v>45107</v>
      </c>
    </row>
    <row r="3" spans="1:4">
      <c r="A3" s="349" t="s">
        <v>456</v>
      </c>
    </row>
    <row r="5" spans="1:4">
      <c r="A5" s="622" t="s">
        <v>670</v>
      </c>
      <c r="B5" s="622"/>
      <c r="C5" s="431" t="s">
        <v>473</v>
      </c>
      <c r="D5" s="431" t="s">
        <v>514</v>
      </c>
    </row>
    <row r="6" spans="1:4">
      <c r="A6" s="459">
        <v>1</v>
      </c>
      <c r="B6" s="452" t="s">
        <v>669</v>
      </c>
      <c r="C6" s="454">
        <v>27898323.340000011</v>
      </c>
      <c r="D6" s="454">
        <v>35413.257257533725</v>
      </c>
    </row>
    <row r="7" spans="1:4">
      <c r="A7" s="456">
        <v>2</v>
      </c>
      <c r="B7" s="452" t="s">
        <v>668</v>
      </c>
      <c r="C7" s="454">
        <v>7465354.4720864613</v>
      </c>
      <c r="D7" s="454">
        <v>25938.549927207991</v>
      </c>
    </row>
    <row r="8" spans="1:4">
      <c r="A8" s="458">
        <v>2.1</v>
      </c>
      <c r="B8" s="457" t="s">
        <v>529</v>
      </c>
      <c r="C8" s="454">
        <v>1306049.5308194999</v>
      </c>
      <c r="D8" s="454">
        <v>25938.549927207991</v>
      </c>
    </row>
    <row r="9" spans="1:4">
      <c r="A9" s="458">
        <v>2.2000000000000002</v>
      </c>
      <c r="B9" s="457" t="s">
        <v>527</v>
      </c>
      <c r="C9" s="454">
        <v>6159304.9412669614</v>
      </c>
      <c r="D9" s="454">
        <v>0</v>
      </c>
    </row>
    <row r="10" spans="1:4">
      <c r="A10" s="459">
        <v>3</v>
      </c>
      <c r="B10" s="452" t="s">
        <v>667</v>
      </c>
      <c r="C10" s="454">
        <v>7413215.7330445834</v>
      </c>
      <c r="D10" s="454">
        <v>0</v>
      </c>
    </row>
    <row r="11" spans="1:4">
      <c r="A11" s="458">
        <v>3.1</v>
      </c>
      <c r="B11" s="457" t="s">
        <v>458</v>
      </c>
      <c r="C11" s="454">
        <v>502693.83763459872</v>
      </c>
      <c r="D11" s="454">
        <v>0</v>
      </c>
    </row>
    <row r="12" spans="1:4">
      <c r="A12" s="458">
        <v>3.2</v>
      </c>
      <c r="B12" s="457" t="s">
        <v>666</v>
      </c>
      <c r="C12" s="454">
        <v>2986663.8330301773</v>
      </c>
      <c r="D12" s="454">
        <v>0</v>
      </c>
    </row>
    <row r="13" spans="1:4">
      <c r="A13" s="458">
        <v>3.3</v>
      </c>
      <c r="B13" s="457" t="s">
        <v>528</v>
      </c>
      <c r="C13" s="454">
        <v>3923858.0623798077</v>
      </c>
      <c r="D13" s="454">
        <v>0</v>
      </c>
    </row>
    <row r="14" spans="1:4">
      <c r="A14" s="456">
        <v>4</v>
      </c>
      <c r="B14" s="455" t="s">
        <v>665</v>
      </c>
      <c r="C14" s="454">
        <v>296584.94628599996</v>
      </c>
      <c r="D14" s="454">
        <v>0</v>
      </c>
    </row>
    <row r="15" spans="1:4">
      <c r="A15" s="453">
        <v>5</v>
      </c>
      <c r="B15" s="452" t="s">
        <v>664</v>
      </c>
      <c r="C15" s="424">
        <f>C6+C7-C10+C14</f>
        <v>28247047.025327887</v>
      </c>
      <c r="D15" s="424">
        <f>D6+D7-D10+D14</f>
        <v>61351.807184741716</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09375" defaultRowHeight="12"/>
  <cols>
    <col min="1" max="1" width="11.88671875" style="350" bestFit="1" customWidth="1"/>
    <col min="2" max="2" width="128.88671875" style="350" bestFit="1" customWidth="1"/>
    <col min="3" max="3" width="37" style="350" customWidth="1"/>
    <col min="4" max="4" width="50.5546875" style="350" customWidth="1"/>
    <col min="5" max="16384" width="9.109375" style="350"/>
  </cols>
  <sheetData>
    <row r="1" spans="1:4" ht="13.8">
      <c r="A1" s="348" t="s">
        <v>30</v>
      </c>
      <c r="B1" s="433" t="str">
        <f>Info!C2</f>
        <v>Terabank</v>
      </c>
    </row>
    <row r="2" spans="1:4">
      <c r="A2" s="348" t="s">
        <v>31</v>
      </c>
      <c r="B2" s="432">
        <f>'1. key ratios'!B2</f>
        <v>45107</v>
      </c>
    </row>
    <row r="3" spans="1:4">
      <c r="A3" s="349" t="s">
        <v>460</v>
      </c>
    </row>
    <row r="4" spans="1:4">
      <c r="A4" s="349"/>
    </row>
    <row r="5" spans="1:4" ht="15" customHeight="1">
      <c r="A5" s="623" t="s">
        <v>530</v>
      </c>
      <c r="B5" s="624"/>
      <c r="C5" s="627" t="s">
        <v>461</v>
      </c>
      <c r="D5" s="627" t="s">
        <v>462</v>
      </c>
    </row>
    <row r="6" spans="1:4">
      <c r="A6" s="625"/>
      <c r="B6" s="626"/>
      <c r="C6" s="627"/>
      <c r="D6" s="627"/>
    </row>
    <row r="7" spans="1:4">
      <c r="A7" s="424">
        <v>1</v>
      </c>
      <c r="B7" s="424" t="s">
        <v>457</v>
      </c>
      <c r="C7" s="454">
        <v>42978585.210000031</v>
      </c>
      <c r="D7" s="460"/>
    </row>
    <row r="8" spans="1:4">
      <c r="A8" s="454">
        <v>2</v>
      </c>
      <c r="B8" s="454" t="s">
        <v>463</v>
      </c>
      <c r="C8" s="454">
        <v>10211901.685551021</v>
      </c>
      <c r="D8" s="460"/>
    </row>
    <row r="9" spans="1:4">
      <c r="A9" s="454">
        <v>3</v>
      </c>
      <c r="B9" s="463" t="s">
        <v>673</v>
      </c>
      <c r="C9" s="454">
        <v>513870.56004500098</v>
      </c>
      <c r="D9" s="460"/>
    </row>
    <row r="10" spans="1:4">
      <c r="A10" s="454">
        <v>4</v>
      </c>
      <c r="B10" s="454" t="s">
        <v>464</v>
      </c>
      <c r="C10" s="454">
        <v>12437773.795596</v>
      </c>
      <c r="D10" s="460"/>
    </row>
    <row r="11" spans="1:4">
      <c r="A11" s="454">
        <v>5</v>
      </c>
      <c r="B11" s="462" t="s">
        <v>672</v>
      </c>
      <c r="C11" s="454">
        <v>9023360.619624</v>
      </c>
      <c r="D11" s="460"/>
    </row>
    <row r="12" spans="1:4">
      <c r="A12" s="454">
        <v>6</v>
      </c>
      <c r="B12" s="462" t="s">
        <v>465</v>
      </c>
      <c r="C12" s="454">
        <v>2800464.2128100013</v>
      </c>
      <c r="D12" s="460"/>
    </row>
    <row r="13" spans="1:4">
      <c r="A13" s="454">
        <v>7</v>
      </c>
      <c r="B13" s="462" t="s">
        <v>468</v>
      </c>
      <c r="C13" s="454">
        <v>613948.94499200012</v>
      </c>
      <c r="D13" s="460"/>
    </row>
    <row r="14" spans="1:4">
      <c r="A14" s="454">
        <v>8</v>
      </c>
      <c r="B14" s="462" t="s">
        <v>466</v>
      </c>
      <c r="C14" s="454">
        <v>0</v>
      </c>
      <c r="D14" s="454"/>
    </row>
    <row r="15" spans="1:4">
      <c r="A15" s="454">
        <v>9</v>
      </c>
      <c r="B15" s="462" t="s">
        <v>467</v>
      </c>
      <c r="C15" s="454">
        <v>0</v>
      </c>
      <c r="D15" s="454"/>
    </row>
    <row r="16" spans="1:4">
      <c r="A16" s="454">
        <v>10</v>
      </c>
      <c r="B16" s="462" t="s">
        <v>469</v>
      </c>
      <c r="C16" s="454">
        <v>0</v>
      </c>
      <c r="D16" s="454"/>
    </row>
    <row r="17" spans="1:4">
      <c r="A17" s="454">
        <v>11</v>
      </c>
      <c r="B17" s="462" t="s">
        <v>671</v>
      </c>
      <c r="C17" s="665">
        <v>1.8169999999999981E-2</v>
      </c>
      <c r="D17" s="460"/>
    </row>
    <row r="18" spans="1:4">
      <c r="A18" s="424">
        <v>12</v>
      </c>
      <c r="B18" s="461" t="s">
        <v>459</v>
      </c>
      <c r="C18" s="424">
        <f>C7+C8+C9-C10</f>
        <v>41266583.660000056</v>
      </c>
      <c r="D18" s="460"/>
    </row>
    <row r="21" spans="1:4">
      <c r="B21" s="348"/>
    </row>
    <row r="22" spans="1:4">
      <c r="B22" s="348"/>
    </row>
    <row r="23" spans="1:4">
      <c r="B23" s="34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28"/>
  <sheetViews>
    <sheetView showGridLines="0" zoomScaleNormal="100" workbookViewId="0"/>
  </sheetViews>
  <sheetFormatPr defaultColWidth="9.109375" defaultRowHeight="12"/>
  <cols>
    <col min="1" max="1" width="11.88671875" style="447" bestFit="1" customWidth="1"/>
    <col min="2" max="2" width="63.88671875" style="447" customWidth="1"/>
    <col min="3" max="3" width="15.5546875" style="447" customWidth="1"/>
    <col min="4" max="18" width="22.33203125" style="447" customWidth="1"/>
    <col min="19" max="19" width="23.33203125" style="447" bestFit="1" customWidth="1"/>
    <col min="20" max="26" width="22.33203125" style="447" customWidth="1"/>
    <col min="27" max="27" width="23.33203125" style="447" bestFit="1" customWidth="1"/>
    <col min="28" max="28" width="20" style="447" customWidth="1"/>
    <col min="29" max="16384" width="9.109375" style="447"/>
  </cols>
  <sheetData>
    <row r="1" spans="1:28" ht="13.8">
      <c r="A1" s="348" t="s">
        <v>30</v>
      </c>
      <c r="B1" s="433" t="str">
        <f>Info!C2</f>
        <v>Terabank</v>
      </c>
    </row>
    <row r="2" spans="1:28">
      <c r="A2" s="348" t="s">
        <v>31</v>
      </c>
      <c r="B2" s="432">
        <f>'1. key ratios'!B2</f>
        <v>45107</v>
      </c>
      <c r="C2" s="448"/>
    </row>
    <row r="3" spans="1:28">
      <c r="A3" s="349" t="s">
        <v>470</v>
      </c>
    </row>
    <row r="5" spans="1:28" ht="15" customHeight="1">
      <c r="A5" s="629" t="s">
        <v>685</v>
      </c>
      <c r="B5" s="630"/>
      <c r="C5" s="635" t="s">
        <v>471</v>
      </c>
      <c r="D5" s="636"/>
      <c r="E5" s="636"/>
      <c r="F5" s="636"/>
      <c r="G5" s="636"/>
      <c r="H5" s="636"/>
      <c r="I5" s="636"/>
      <c r="J5" s="636"/>
      <c r="K5" s="636"/>
      <c r="L5" s="636"/>
      <c r="M5" s="636"/>
      <c r="N5" s="636"/>
      <c r="O5" s="636"/>
      <c r="P5" s="636"/>
      <c r="Q5" s="636"/>
      <c r="R5" s="636"/>
      <c r="S5" s="636"/>
      <c r="T5" s="472"/>
      <c r="U5" s="472"/>
      <c r="V5" s="472"/>
      <c r="W5" s="472"/>
      <c r="X5" s="472"/>
      <c r="Y5" s="472"/>
      <c r="Z5" s="472"/>
      <c r="AA5" s="471"/>
      <c r="AB5" s="466"/>
    </row>
    <row r="6" spans="1:28" ht="12" customHeight="1">
      <c r="A6" s="631"/>
      <c r="B6" s="632"/>
      <c r="C6" s="637" t="s">
        <v>64</v>
      </c>
      <c r="D6" s="639" t="s">
        <v>684</v>
      </c>
      <c r="E6" s="639"/>
      <c r="F6" s="639"/>
      <c r="G6" s="639"/>
      <c r="H6" s="639" t="s">
        <v>683</v>
      </c>
      <c r="I6" s="639"/>
      <c r="J6" s="639"/>
      <c r="K6" s="639"/>
      <c r="L6" s="469"/>
      <c r="M6" s="640" t="s">
        <v>682</v>
      </c>
      <c r="N6" s="640"/>
      <c r="O6" s="640"/>
      <c r="P6" s="640"/>
      <c r="Q6" s="640"/>
      <c r="R6" s="640"/>
      <c r="S6" s="620"/>
      <c r="T6" s="470"/>
      <c r="U6" s="628" t="s">
        <v>681</v>
      </c>
      <c r="V6" s="628"/>
      <c r="W6" s="628"/>
      <c r="X6" s="628"/>
      <c r="Y6" s="628"/>
      <c r="Z6" s="628"/>
      <c r="AA6" s="621"/>
      <c r="AB6" s="469"/>
    </row>
    <row r="7" spans="1:28" ht="24">
      <c r="A7" s="633"/>
      <c r="B7" s="634"/>
      <c r="C7" s="638"/>
      <c r="D7" s="468"/>
      <c r="E7" s="444" t="s">
        <v>472</v>
      </c>
      <c r="F7" s="444" t="s">
        <v>679</v>
      </c>
      <c r="G7" s="446" t="s">
        <v>680</v>
      </c>
      <c r="H7" s="448"/>
      <c r="I7" s="444" t="s">
        <v>472</v>
      </c>
      <c r="J7" s="444" t="s">
        <v>679</v>
      </c>
      <c r="K7" s="446" t="s">
        <v>680</v>
      </c>
      <c r="L7" s="467"/>
      <c r="M7" s="444" t="s">
        <v>472</v>
      </c>
      <c r="N7" s="444" t="s">
        <v>679</v>
      </c>
      <c r="O7" s="444" t="s">
        <v>678</v>
      </c>
      <c r="P7" s="444" t="s">
        <v>677</v>
      </c>
      <c r="Q7" s="444" t="s">
        <v>676</v>
      </c>
      <c r="R7" s="444" t="s">
        <v>675</v>
      </c>
      <c r="S7" s="444" t="s">
        <v>674</v>
      </c>
      <c r="T7" s="467"/>
      <c r="U7" s="444" t="s">
        <v>472</v>
      </c>
      <c r="V7" s="444" t="s">
        <v>679</v>
      </c>
      <c r="W7" s="444" t="s">
        <v>678</v>
      </c>
      <c r="X7" s="444" t="s">
        <v>677</v>
      </c>
      <c r="Y7" s="444" t="s">
        <v>676</v>
      </c>
      <c r="Z7" s="444" t="s">
        <v>675</v>
      </c>
      <c r="AA7" s="444" t="s">
        <v>674</v>
      </c>
      <c r="AB7" s="466"/>
    </row>
    <row r="8" spans="1:28">
      <c r="A8" s="465">
        <v>1</v>
      </c>
      <c r="B8" s="440" t="s">
        <v>473</v>
      </c>
      <c r="C8" s="440">
        <v>1205013249.5474644</v>
      </c>
      <c r="D8" s="440">
        <v>1096050004.477464</v>
      </c>
      <c r="E8" s="440">
        <v>41665087.979999989</v>
      </c>
      <c r="F8" s="440">
        <v>0</v>
      </c>
      <c r="G8" s="440">
        <v>0</v>
      </c>
      <c r="H8" s="440">
        <v>67696661.409999996</v>
      </c>
      <c r="I8" s="440">
        <v>9699180.5699999984</v>
      </c>
      <c r="J8" s="440">
        <v>5816917.5299999993</v>
      </c>
      <c r="K8" s="440">
        <v>0</v>
      </c>
      <c r="L8" s="440">
        <v>41266583.660000041</v>
      </c>
      <c r="M8" s="440">
        <v>4615211.6200000029</v>
      </c>
      <c r="N8" s="440">
        <v>1854858.93</v>
      </c>
      <c r="O8" s="440">
        <v>4206525.5000000009</v>
      </c>
      <c r="P8" s="440">
        <v>6856209.4999999981</v>
      </c>
      <c r="Q8" s="440">
        <v>3518800.75</v>
      </c>
      <c r="R8" s="440">
        <v>4932426.51</v>
      </c>
      <c r="S8" s="440">
        <v>2826.67</v>
      </c>
      <c r="T8" s="436"/>
      <c r="U8" s="436">
        <v>0</v>
      </c>
      <c r="V8" s="436">
        <v>0</v>
      </c>
      <c r="W8" s="436">
        <v>0</v>
      </c>
      <c r="X8" s="436">
        <v>0</v>
      </c>
      <c r="Y8" s="436">
        <v>0</v>
      </c>
      <c r="Z8" s="436">
        <v>0</v>
      </c>
      <c r="AA8" s="436">
        <v>0</v>
      </c>
    </row>
    <row r="9" spans="1:28">
      <c r="A9" s="436">
        <v>1.1000000000000001</v>
      </c>
      <c r="B9" s="456" t="s">
        <v>474</v>
      </c>
      <c r="C9" s="436">
        <v>0</v>
      </c>
      <c r="D9" s="436">
        <v>0</v>
      </c>
      <c r="E9" s="436">
        <v>0</v>
      </c>
      <c r="F9" s="436">
        <v>0</v>
      </c>
      <c r="G9" s="436">
        <v>0</v>
      </c>
      <c r="H9" s="436">
        <v>0</v>
      </c>
      <c r="I9" s="436">
        <v>0</v>
      </c>
      <c r="J9" s="436">
        <v>0</v>
      </c>
      <c r="K9" s="436">
        <v>0</v>
      </c>
      <c r="L9" s="436">
        <v>0</v>
      </c>
      <c r="M9" s="436">
        <v>0</v>
      </c>
      <c r="N9" s="436">
        <v>0</v>
      </c>
      <c r="O9" s="436">
        <v>0</v>
      </c>
      <c r="P9" s="436">
        <v>0</v>
      </c>
      <c r="Q9" s="436">
        <v>0</v>
      </c>
      <c r="R9" s="436">
        <v>0</v>
      </c>
      <c r="S9" s="436">
        <v>0</v>
      </c>
      <c r="T9" s="436"/>
      <c r="U9" s="436">
        <v>0</v>
      </c>
      <c r="V9" s="436">
        <v>0</v>
      </c>
      <c r="W9" s="436">
        <v>0</v>
      </c>
      <c r="X9" s="436">
        <v>0</v>
      </c>
      <c r="Y9" s="436">
        <v>0</v>
      </c>
      <c r="Z9" s="436">
        <v>0</v>
      </c>
      <c r="AA9" s="436">
        <v>0</v>
      </c>
    </row>
    <row r="10" spans="1:28">
      <c r="A10" s="436">
        <v>1.2</v>
      </c>
      <c r="B10" s="456" t="s">
        <v>475</v>
      </c>
      <c r="C10" s="436">
        <v>0</v>
      </c>
      <c r="D10" s="436">
        <v>0</v>
      </c>
      <c r="E10" s="436">
        <v>0</v>
      </c>
      <c r="F10" s="436">
        <v>0</v>
      </c>
      <c r="G10" s="436">
        <v>0</v>
      </c>
      <c r="H10" s="436">
        <v>0</v>
      </c>
      <c r="I10" s="436">
        <v>0</v>
      </c>
      <c r="J10" s="436">
        <v>0</v>
      </c>
      <c r="K10" s="436">
        <v>0</v>
      </c>
      <c r="L10" s="436">
        <v>0</v>
      </c>
      <c r="M10" s="436">
        <v>0</v>
      </c>
      <c r="N10" s="436">
        <v>0</v>
      </c>
      <c r="O10" s="436">
        <v>0</v>
      </c>
      <c r="P10" s="436">
        <v>0</v>
      </c>
      <c r="Q10" s="436">
        <v>0</v>
      </c>
      <c r="R10" s="436">
        <v>0</v>
      </c>
      <c r="S10" s="436">
        <v>0</v>
      </c>
      <c r="T10" s="436"/>
      <c r="U10" s="436">
        <v>0</v>
      </c>
      <c r="V10" s="436">
        <v>0</v>
      </c>
      <c r="W10" s="436">
        <v>0</v>
      </c>
      <c r="X10" s="436">
        <v>0</v>
      </c>
      <c r="Y10" s="436">
        <v>0</v>
      </c>
      <c r="Z10" s="436">
        <v>0</v>
      </c>
      <c r="AA10" s="436">
        <v>0</v>
      </c>
    </row>
    <row r="11" spans="1:28">
      <c r="A11" s="436">
        <v>1.3</v>
      </c>
      <c r="B11" s="456" t="s">
        <v>476</v>
      </c>
      <c r="C11" s="436">
        <v>0</v>
      </c>
      <c r="D11" s="436">
        <v>0</v>
      </c>
      <c r="E11" s="436">
        <v>0</v>
      </c>
      <c r="F11" s="436">
        <v>0</v>
      </c>
      <c r="G11" s="436">
        <v>0</v>
      </c>
      <c r="H11" s="436">
        <v>0</v>
      </c>
      <c r="I11" s="436">
        <v>0</v>
      </c>
      <c r="J11" s="436">
        <v>0</v>
      </c>
      <c r="K11" s="436">
        <v>0</v>
      </c>
      <c r="L11" s="436">
        <v>0</v>
      </c>
      <c r="M11" s="436">
        <v>0</v>
      </c>
      <c r="N11" s="436">
        <v>0</v>
      </c>
      <c r="O11" s="436">
        <v>0</v>
      </c>
      <c r="P11" s="436">
        <v>0</v>
      </c>
      <c r="Q11" s="436">
        <v>0</v>
      </c>
      <c r="R11" s="436">
        <v>0</v>
      </c>
      <c r="S11" s="436">
        <v>0</v>
      </c>
      <c r="T11" s="436"/>
      <c r="U11" s="436">
        <v>0</v>
      </c>
      <c r="V11" s="436">
        <v>0</v>
      </c>
      <c r="W11" s="436">
        <v>0</v>
      </c>
      <c r="X11" s="436">
        <v>0</v>
      </c>
      <c r="Y11" s="436">
        <v>0</v>
      </c>
      <c r="Z11" s="436">
        <v>0</v>
      </c>
      <c r="AA11" s="436">
        <v>0</v>
      </c>
    </row>
    <row r="12" spans="1:28">
      <c r="A12" s="436">
        <v>1.4</v>
      </c>
      <c r="B12" s="456" t="s">
        <v>477</v>
      </c>
      <c r="C12" s="436">
        <v>26488063.280000001</v>
      </c>
      <c r="D12" s="436">
        <v>26317689.150000002</v>
      </c>
      <c r="E12" s="436">
        <v>0</v>
      </c>
      <c r="F12" s="436">
        <v>0</v>
      </c>
      <c r="G12" s="436">
        <v>0</v>
      </c>
      <c r="H12" s="436">
        <v>0</v>
      </c>
      <c r="I12" s="436">
        <v>0</v>
      </c>
      <c r="J12" s="436">
        <v>0</v>
      </c>
      <c r="K12" s="436">
        <v>0</v>
      </c>
      <c r="L12" s="436">
        <v>170374.13</v>
      </c>
      <c r="M12" s="436">
        <v>0</v>
      </c>
      <c r="N12" s="436">
        <v>0</v>
      </c>
      <c r="O12" s="436">
        <v>0</v>
      </c>
      <c r="P12" s="436">
        <v>0</v>
      </c>
      <c r="Q12" s="436">
        <v>0</v>
      </c>
      <c r="R12" s="436">
        <v>57679.45</v>
      </c>
      <c r="S12" s="436">
        <v>0</v>
      </c>
      <c r="T12" s="436"/>
      <c r="U12" s="436">
        <v>0</v>
      </c>
      <c r="V12" s="436">
        <v>0</v>
      </c>
      <c r="W12" s="436">
        <v>0</v>
      </c>
      <c r="X12" s="436">
        <v>0</v>
      </c>
      <c r="Y12" s="436">
        <v>0</v>
      </c>
      <c r="Z12" s="436">
        <v>0</v>
      </c>
      <c r="AA12" s="436">
        <v>0</v>
      </c>
    </row>
    <row r="13" spans="1:28">
      <c r="A13" s="436">
        <v>1.5</v>
      </c>
      <c r="B13" s="456" t="s">
        <v>478</v>
      </c>
      <c r="C13" s="436">
        <v>528827799.24746573</v>
      </c>
      <c r="D13" s="436">
        <v>479336960.18746603</v>
      </c>
      <c r="E13" s="436">
        <v>24450924.82</v>
      </c>
      <c r="F13" s="436">
        <v>0</v>
      </c>
      <c r="G13" s="436">
        <v>0</v>
      </c>
      <c r="H13" s="436">
        <v>36575520.349999987</v>
      </c>
      <c r="I13" s="436">
        <v>4769655.7199999988</v>
      </c>
      <c r="J13" s="436">
        <v>2605045.21</v>
      </c>
      <c r="K13" s="436">
        <v>0</v>
      </c>
      <c r="L13" s="436">
        <v>12915318.709999999</v>
      </c>
      <c r="M13" s="436">
        <v>2505563.2900000005</v>
      </c>
      <c r="N13" s="436">
        <v>423383.51</v>
      </c>
      <c r="O13" s="436">
        <v>778304.57000000007</v>
      </c>
      <c r="P13" s="436">
        <v>3569306.7799999993</v>
      </c>
      <c r="Q13" s="436">
        <v>2289005.06</v>
      </c>
      <c r="R13" s="436">
        <v>837272.92</v>
      </c>
      <c r="S13" s="436">
        <v>0</v>
      </c>
      <c r="T13" s="436"/>
      <c r="U13" s="436">
        <v>0</v>
      </c>
      <c r="V13" s="436">
        <v>0</v>
      </c>
      <c r="W13" s="436">
        <v>0</v>
      </c>
      <c r="X13" s="436">
        <v>0</v>
      </c>
      <c r="Y13" s="436">
        <v>0</v>
      </c>
      <c r="Z13" s="436">
        <v>0</v>
      </c>
      <c r="AA13" s="436">
        <v>0</v>
      </c>
    </row>
    <row r="14" spans="1:28">
      <c r="A14" s="436">
        <v>1.6</v>
      </c>
      <c r="B14" s="456" t="s">
        <v>479</v>
      </c>
      <c r="C14" s="436">
        <v>649697387.01999855</v>
      </c>
      <c r="D14" s="436">
        <v>590395355.13999796</v>
      </c>
      <c r="E14" s="436">
        <v>17214163.159999989</v>
      </c>
      <c r="F14" s="436">
        <v>0</v>
      </c>
      <c r="G14" s="436">
        <v>0</v>
      </c>
      <c r="H14" s="436">
        <v>31121141.060000017</v>
      </c>
      <c r="I14" s="436">
        <v>4929524.8499999996</v>
      </c>
      <c r="J14" s="436">
        <v>3211872.32</v>
      </c>
      <c r="K14" s="436">
        <v>0</v>
      </c>
      <c r="L14" s="436">
        <v>28180890.820000045</v>
      </c>
      <c r="M14" s="436">
        <v>2109648.3300000019</v>
      </c>
      <c r="N14" s="436">
        <v>1431475.42</v>
      </c>
      <c r="O14" s="436">
        <v>3428220.9300000011</v>
      </c>
      <c r="P14" s="436">
        <v>3286902.7199999988</v>
      </c>
      <c r="Q14" s="436">
        <v>1229795.69</v>
      </c>
      <c r="R14" s="436">
        <v>4037474.1399999997</v>
      </c>
      <c r="S14" s="436">
        <v>2826.67</v>
      </c>
      <c r="T14" s="436"/>
      <c r="U14" s="436">
        <v>0</v>
      </c>
      <c r="V14" s="436">
        <v>0</v>
      </c>
      <c r="W14" s="436">
        <v>0</v>
      </c>
      <c r="X14" s="436">
        <v>0</v>
      </c>
      <c r="Y14" s="436">
        <v>0</v>
      </c>
      <c r="Z14" s="436">
        <v>0</v>
      </c>
      <c r="AA14" s="436">
        <v>0</v>
      </c>
    </row>
    <row r="15" spans="1:28">
      <c r="A15" s="465">
        <v>2</v>
      </c>
      <c r="B15" s="440" t="s">
        <v>480</v>
      </c>
      <c r="C15" s="440">
        <v>190860932.72281525</v>
      </c>
      <c r="D15" s="440">
        <v>190860932.72281525</v>
      </c>
      <c r="E15" s="440">
        <v>0</v>
      </c>
      <c r="F15" s="440">
        <v>0</v>
      </c>
      <c r="G15" s="440">
        <v>0</v>
      </c>
      <c r="H15" s="440">
        <v>0</v>
      </c>
      <c r="I15" s="440">
        <v>0</v>
      </c>
      <c r="J15" s="440">
        <v>0</v>
      </c>
      <c r="K15" s="440">
        <v>0</v>
      </c>
      <c r="L15" s="440">
        <v>0</v>
      </c>
      <c r="M15" s="440">
        <v>0</v>
      </c>
      <c r="N15" s="440">
        <v>0</v>
      </c>
      <c r="O15" s="440">
        <v>0</v>
      </c>
      <c r="P15" s="440">
        <v>0</v>
      </c>
      <c r="Q15" s="440">
        <v>0</v>
      </c>
      <c r="R15" s="440">
        <v>0</v>
      </c>
      <c r="S15" s="440">
        <v>0</v>
      </c>
      <c r="T15" s="436"/>
      <c r="U15" s="436">
        <v>0</v>
      </c>
      <c r="V15" s="436">
        <v>0</v>
      </c>
      <c r="W15" s="436">
        <v>0</v>
      </c>
      <c r="X15" s="436">
        <v>0</v>
      </c>
      <c r="Y15" s="436">
        <v>0</v>
      </c>
      <c r="Z15" s="436">
        <v>0</v>
      </c>
      <c r="AA15" s="436">
        <v>0</v>
      </c>
    </row>
    <row r="16" spans="1:28">
      <c r="A16" s="436">
        <v>2.1</v>
      </c>
      <c r="B16" s="456" t="s">
        <v>474</v>
      </c>
      <c r="C16" s="436">
        <v>0</v>
      </c>
      <c r="D16" s="436">
        <v>0</v>
      </c>
      <c r="E16" s="436">
        <v>0</v>
      </c>
      <c r="F16" s="436">
        <v>0</v>
      </c>
      <c r="G16" s="436">
        <v>0</v>
      </c>
      <c r="H16" s="436">
        <v>0</v>
      </c>
      <c r="I16" s="436">
        <v>0</v>
      </c>
      <c r="J16" s="436">
        <v>0</v>
      </c>
      <c r="K16" s="436">
        <v>0</v>
      </c>
      <c r="L16" s="436">
        <v>0</v>
      </c>
      <c r="M16" s="436">
        <v>0</v>
      </c>
      <c r="N16" s="436">
        <v>0</v>
      </c>
      <c r="O16" s="436">
        <v>0</v>
      </c>
      <c r="P16" s="436">
        <v>0</v>
      </c>
      <c r="Q16" s="436">
        <v>0</v>
      </c>
      <c r="R16" s="436">
        <v>0</v>
      </c>
      <c r="S16" s="436">
        <v>0</v>
      </c>
      <c r="T16" s="436"/>
      <c r="U16" s="436">
        <v>0</v>
      </c>
      <c r="V16" s="436">
        <v>0</v>
      </c>
      <c r="W16" s="436">
        <v>0</v>
      </c>
      <c r="X16" s="436">
        <v>0</v>
      </c>
      <c r="Y16" s="436">
        <v>0</v>
      </c>
      <c r="Z16" s="436">
        <v>0</v>
      </c>
      <c r="AA16" s="436">
        <v>0</v>
      </c>
    </row>
    <row r="17" spans="1:27">
      <c r="A17" s="436">
        <v>2.2000000000000002</v>
      </c>
      <c r="B17" s="456" t="s">
        <v>475</v>
      </c>
      <c r="C17" s="436">
        <v>49846773.032815263</v>
      </c>
      <c r="D17" s="436">
        <v>49846773.032815263</v>
      </c>
      <c r="E17" s="436">
        <v>0</v>
      </c>
      <c r="F17" s="436">
        <v>0</v>
      </c>
      <c r="G17" s="436">
        <v>0</v>
      </c>
      <c r="H17" s="436">
        <v>0</v>
      </c>
      <c r="I17" s="436">
        <v>0</v>
      </c>
      <c r="J17" s="436">
        <v>0</v>
      </c>
      <c r="K17" s="436">
        <v>0</v>
      </c>
      <c r="L17" s="436">
        <v>0</v>
      </c>
      <c r="M17" s="436">
        <v>0</v>
      </c>
      <c r="N17" s="436">
        <v>0</v>
      </c>
      <c r="O17" s="436">
        <v>0</v>
      </c>
      <c r="P17" s="436">
        <v>0</v>
      </c>
      <c r="Q17" s="436">
        <v>0</v>
      </c>
      <c r="R17" s="436">
        <v>0</v>
      </c>
      <c r="S17" s="436">
        <v>0</v>
      </c>
      <c r="T17" s="436"/>
      <c r="U17" s="436">
        <v>0</v>
      </c>
      <c r="V17" s="436">
        <v>0</v>
      </c>
      <c r="W17" s="436">
        <v>0</v>
      </c>
      <c r="X17" s="436">
        <v>0</v>
      </c>
      <c r="Y17" s="436">
        <v>0</v>
      </c>
      <c r="Z17" s="436">
        <v>0</v>
      </c>
      <c r="AA17" s="436">
        <v>0</v>
      </c>
    </row>
    <row r="18" spans="1:27">
      <c r="A18" s="436">
        <v>2.2999999999999998</v>
      </c>
      <c r="B18" s="456" t="s">
        <v>476</v>
      </c>
      <c r="C18" s="436">
        <v>109873565.46999998</v>
      </c>
      <c r="D18" s="436">
        <v>109873565.46999998</v>
      </c>
      <c r="E18" s="436">
        <v>0</v>
      </c>
      <c r="F18" s="436">
        <v>0</v>
      </c>
      <c r="G18" s="436">
        <v>0</v>
      </c>
      <c r="H18" s="436">
        <v>0</v>
      </c>
      <c r="I18" s="436">
        <v>0</v>
      </c>
      <c r="J18" s="436">
        <v>0</v>
      </c>
      <c r="K18" s="436">
        <v>0</v>
      </c>
      <c r="L18" s="436">
        <v>0</v>
      </c>
      <c r="M18" s="436">
        <v>0</v>
      </c>
      <c r="N18" s="436">
        <v>0</v>
      </c>
      <c r="O18" s="436">
        <v>0</v>
      </c>
      <c r="P18" s="436">
        <v>0</v>
      </c>
      <c r="Q18" s="436">
        <v>0</v>
      </c>
      <c r="R18" s="436">
        <v>0</v>
      </c>
      <c r="S18" s="436">
        <v>0</v>
      </c>
      <c r="T18" s="436"/>
      <c r="U18" s="436">
        <v>0</v>
      </c>
      <c r="V18" s="436">
        <v>0</v>
      </c>
      <c r="W18" s="436">
        <v>0</v>
      </c>
      <c r="X18" s="436">
        <v>0</v>
      </c>
      <c r="Y18" s="436">
        <v>0</v>
      </c>
      <c r="Z18" s="436">
        <v>0</v>
      </c>
      <c r="AA18" s="436">
        <v>0</v>
      </c>
    </row>
    <row r="19" spans="1:27">
      <c r="A19" s="436">
        <v>2.4</v>
      </c>
      <c r="B19" s="456" t="s">
        <v>477</v>
      </c>
      <c r="C19" s="436">
        <v>31140594.219999999</v>
      </c>
      <c r="D19" s="436">
        <v>31140594.219999999</v>
      </c>
      <c r="E19" s="436">
        <v>0</v>
      </c>
      <c r="F19" s="436">
        <v>0</v>
      </c>
      <c r="G19" s="436">
        <v>0</v>
      </c>
      <c r="H19" s="436">
        <v>0</v>
      </c>
      <c r="I19" s="436">
        <v>0</v>
      </c>
      <c r="J19" s="436">
        <v>0</v>
      </c>
      <c r="K19" s="436">
        <v>0</v>
      </c>
      <c r="L19" s="436">
        <v>0</v>
      </c>
      <c r="M19" s="436">
        <v>0</v>
      </c>
      <c r="N19" s="436">
        <v>0</v>
      </c>
      <c r="O19" s="436">
        <v>0</v>
      </c>
      <c r="P19" s="436">
        <v>0</v>
      </c>
      <c r="Q19" s="436">
        <v>0</v>
      </c>
      <c r="R19" s="436">
        <v>0</v>
      </c>
      <c r="S19" s="436">
        <v>0</v>
      </c>
      <c r="T19" s="436"/>
      <c r="U19" s="436">
        <v>0</v>
      </c>
      <c r="V19" s="436">
        <v>0</v>
      </c>
      <c r="W19" s="436">
        <v>0</v>
      </c>
      <c r="X19" s="436">
        <v>0</v>
      </c>
      <c r="Y19" s="436">
        <v>0</v>
      </c>
      <c r="Z19" s="436">
        <v>0</v>
      </c>
      <c r="AA19" s="436">
        <v>0</v>
      </c>
    </row>
    <row r="20" spans="1:27">
      <c r="A20" s="436">
        <v>2.5</v>
      </c>
      <c r="B20" s="456" t="s">
        <v>478</v>
      </c>
      <c r="C20" s="436">
        <v>0</v>
      </c>
      <c r="D20" s="436">
        <v>0</v>
      </c>
      <c r="E20" s="436">
        <v>0</v>
      </c>
      <c r="F20" s="436">
        <v>0</v>
      </c>
      <c r="G20" s="436">
        <v>0</v>
      </c>
      <c r="H20" s="436">
        <v>0</v>
      </c>
      <c r="I20" s="436">
        <v>0</v>
      </c>
      <c r="J20" s="436">
        <v>0</v>
      </c>
      <c r="K20" s="436">
        <v>0</v>
      </c>
      <c r="L20" s="436">
        <v>0</v>
      </c>
      <c r="M20" s="436">
        <v>0</v>
      </c>
      <c r="N20" s="436">
        <v>0</v>
      </c>
      <c r="O20" s="436">
        <v>0</v>
      </c>
      <c r="P20" s="436">
        <v>0</v>
      </c>
      <c r="Q20" s="436">
        <v>0</v>
      </c>
      <c r="R20" s="436">
        <v>0</v>
      </c>
      <c r="S20" s="436">
        <v>0</v>
      </c>
      <c r="T20" s="436"/>
      <c r="U20" s="436">
        <v>0</v>
      </c>
      <c r="V20" s="436">
        <v>0</v>
      </c>
      <c r="W20" s="436">
        <v>0</v>
      </c>
      <c r="X20" s="436">
        <v>0</v>
      </c>
      <c r="Y20" s="436">
        <v>0</v>
      </c>
      <c r="Z20" s="436">
        <v>0</v>
      </c>
      <c r="AA20" s="436">
        <v>0</v>
      </c>
    </row>
    <row r="21" spans="1:27">
      <c r="A21" s="436">
        <v>2.6</v>
      </c>
      <c r="B21" s="456" t="s">
        <v>479</v>
      </c>
      <c r="C21" s="436">
        <v>0</v>
      </c>
      <c r="D21" s="436">
        <v>0</v>
      </c>
      <c r="E21" s="436">
        <v>0</v>
      </c>
      <c r="F21" s="436">
        <v>0</v>
      </c>
      <c r="G21" s="436">
        <v>0</v>
      </c>
      <c r="H21" s="436">
        <v>0</v>
      </c>
      <c r="I21" s="436">
        <v>0</v>
      </c>
      <c r="J21" s="436">
        <v>0</v>
      </c>
      <c r="K21" s="436">
        <v>0</v>
      </c>
      <c r="L21" s="436">
        <v>0</v>
      </c>
      <c r="M21" s="436">
        <v>0</v>
      </c>
      <c r="N21" s="436">
        <v>0</v>
      </c>
      <c r="O21" s="436">
        <v>0</v>
      </c>
      <c r="P21" s="436">
        <v>0</v>
      </c>
      <c r="Q21" s="436">
        <v>0</v>
      </c>
      <c r="R21" s="436">
        <v>0</v>
      </c>
      <c r="S21" s="436">
        <v>0</v>
      </c>
      <c r="T21" s="436"/>
      <c r="U21" s="436">
        <v>0</v>
      </c>
      <c r="V21" s="436">
        <v>0</v>
      </c>
      <c r="W21" s="436">
        <v>0</v>
      </c>
      <c r="X21" s="436">
        <v>0</v>
      </c>
      <c r="Y21" s="436">
        <v>0</v>
      </c>
      <c r="Z21" s="436">
        <v>0</v>
      </c>
      <c r="AA21" s="436">
        <v>0</v>
      </c>
    </row>
    <row r="22" spans="1:27">
      <c r="A22" s="465">
        <v>3</v>
      </c>
      <c r="B22" s="440" t="s">
        <v>520</v>
      </c>
      <c r="C22" s="440">
        <v>87109951.072999969</v>
      </c>
      <c r="D22" s="440">
        <v>43907739.303000003</v>
      </c>
      <c r="E22" s="464"/>
      <c r="F22" s="464"/>
      <c r="G22" s="464"/>
      <c r="H22" s="440">
        <v>2614081.8600000003</v>
      </c>
      <c r="I22" s="464"/>
      <c r="J22" s="464"/>
      <c r="K22" s="464"/>
      <c r="L22" s="440">
        <v>216779.98</v>
      </c>
      <c r="M22" s="464"/>
      <c r="N22" s="464"/>
      <c r="O22" s="464"/>
      <c r="P22" s="464"/>
      <c r="Q22" s="464"/>
      <c r="R22" s="464"/>
      <c r="S22" s="464"/>
      <c r="T22" s="440"/>
      <c r="U22" s="464"/>
      <c r="V22" s="464"/>
      <c r="W22" s="464"/>
      <c r="X22" s="464"/>
      <c r="Y22" s="464"/>
      <c r="Z22" s="464"/>
      <c r="AA22" s="464"/>
    </row>
    <row r="23" spans="1:27">
      <c r="A23" s="436">
        <v>3.1</v>
      </c>
      <c r="B23" s="456" t="s">
        <v>474</v>
      </c>
      <c r="C23" s="440">
        <v>0</v>
      </c>
      <c r="D23" s="440">
        <v>0</v>
      </c>
      <c r="E23" s="464"/>
      <c r="F23" s="464"/>
      <c r="G23" s="464"/>
      <c r="H23" s="440">
        <v>0</v>
      </c>
      <c r="I23" s="464"/>
      <c r="J23" s="464"/>
      <c r="K23" s="464"/>
      <c r="L23" s="440">
        <v>0</v>
      </c>
      <c r="M23" s="464"/>
      <c r="N23" s="464"/>
      <c r="O23" s="464"/>
      <c r="P23" s="464"/>
      <c r="Q23" s="464"/>
      <c r="R23" s="464"/>
      <c r="S23" s="464"/>
      <c r="T23" s="440"/>
      <c r="U23" s="464"/>
      <c r="V23" s="464"/>
      <c r="W23" s="464"/>
      <c r="X23" s="464"/>
      <c r="Y23" s="464"/>
      <c r="Z23" s="464"/>
      <c r="AA23" s="464"/>
    </row>
    <row r="24" spans="1:27">
      <c r="A24" s="436">
        <v>3.2</v>
      </c>
      <c r="B24" s="456" t="s">
        <v>475</v>
      </c>
      <c r="C24" s="440">
        <v>0</v>
      </c>
      <c r="D24" s="440">
        <v>0</v>
      </c>
      <c r="E24" s="464"/>
      <c r="F24" s="464"/>
      <c r="G24" s="464"/>
      <c r="H24" s="440">
        <v>0</v>
      </c>
      <c r="I24" s="464"/>
      <c r="J24" s="464"/>
      <c r="K24" s="464"/>
      <c r="L24" s="440">
        <v>0</v>
      </c>
      <c r="M24" s="464"/>
      <c r="N24" s="464"/>
      <c r="O24" s="464"/>
      <c r="P24" s="464"/>
      <c r="Q24" s="464"/>
      <c r="R24" s="464"/>
      <c r="S24" s="464"/>
      <c r="T24" s="440"/>
      <c r="U24" s="464"/>
      <c r="V24" s="464"/>
      <c r="W24" s="464"/>
      <c r="X24" s="464"/>
      <c r="Y24" s="464"/>
      <c r="Z24" s="464"/>
      <c r="AA24" s="464"/>
    </row>
    <row r="25" spans="1:27">
      <c r="A25" s="436">
        <v>3.3</v>
      </c>
      <c r="B25" s="456" t="s">
        <v>476</v>
      </c>
      <c r="C25" s="440">
        <v>0</v>
      </c>
      <c r="D25" s="440">
        <v>0</v>
      </c>
      <c r="E25" s="464"/>
      <c r="F25" s="464"/>
      <c r="G25" s="464"/>
      <c r="H25" s="440">
        <v>0</v>
      </c>
      <c r="I25" s="464"/>
      <c r="J25" s="464"/>
      <c r="K25" s="464"/>
      <c r="L25" s="440">
        <v>0</v>
      </c>
      <c r="M25" s="464"/>
      <c r="N25" s="464"/>
      <c r="O25" s="464"/>
      <c r="P25" s="464"/>
      <c r="Q25" s="464"/>
      <c r="R25" s="464"/>
      <c r="S25" s="464"/>
      <c r="T25" s="440"/>
      <c r="U25" s="464"/>
      <c r="V25" s="464"/>
      <c r="W25" s="464"/>
      <c r="X25" s="464"/>
      <c r="Y25" s="464"/>
      <c r="Z25" s="464"/>
      <c r="AA25" s="464"/>
    </row>
    <row r="26" spans="1:27">
      <c r="A26" s="436">
        <v>3.4</v>
      </c>
      <c r="B26" s="456" t="s">
        <v>477</v>
      </c>
      <c r="C26" s="440">
        <v>1141479.47</v>
      </c>
      <c r="D26" s="440">
        <v>1141479.47</v>
      </c>
      <c r="E26" s="464"/>
      <c r="F26" s="464"/>
      <c r="G26" s="464"/>
      <c r="H26" s="440">
        <v>0</v>
      </c>
      <c r="I26" s="464"/>
      <c r="J26" s="464"/>
      <c r="K26" s="464"/>
      <c r="L26" s="440">
        <v>0</v>
      </c>
      <c r="M26" s="464"/>
      <c r="N26" s="464"/>
      <c r="O26" s="464"/>
      <c r="P26" s="464"/>
      <c r="Q26" s="464"/>
      <c r="R26" s="464"/>
      <c r="S26" s="464"/>
      <c r="T26" s="440"/>
      <c r="U26" s="464"/>
      <c r="V26" s="464"/>
      <c r="W26" s="464"/>
      <c r="X26" s="464"/>
      <c r="Y26" s="464"/>
      <c r="Z26" s="464"/>
      <c r="AA26" s="464"/>
    </row>
    <row r="27" spans="1:27">
      <c r="A27" s="436">
        <v>3.5</v>
      </c>
      <c r="B27" s="456" t="s">
        <v>478</v>
      </c>
      <c r="C27" s="440">
        <v>77828932.233299971</v>
      </c>
      <c r="D27" s="440">
        <v>34626720.463300005</v>
      </c>
      <c r="E27" s="464"/>
      <c r="F27" s="464"/>
      <c r="G27" s="464"/>
      <c r="H27" s="440">
        <v>2614081.8600000003</v>
      </c>
      <c r="I27" s="464"/>
      <c r="J27" s="464"/>
      <c r="K27" s="464"/>
      <c r="L27" s="440">
        <v>216779.98</v>
      </c>
      <c r="M27" s="464"/>
      <c r="N27" s="464"/>
      <c r="O27" s="464"/>
      <c r="P27" s="464"/>
      <c r="Q27" s="464"/>
      <c r="R27" s="464"/>
      <c r="S27" s="464"/>
      <c r="T27" s="440"/>
      <c r="U27" s="464"/>
      <c r="V27" s="464"/>
      <c r="W27" s="464"/>
      <c r="X27" s="464"/>
      <c r="Y27" s="464"/>
      <c r="Z27" s="464"/>
      <c r="AA27" s="464"/>
    </row>
    <row r="28" spans="1:27">
      <c r="A28" s="436">
        <v>3.6</v>
      </c>
      <c r="B28" s="456" t="s">
        <v>479</v>
      </c>
      <c r="C28" s="440">
        <v>8139539.3697000016</v>
      </c>
      <c r="D28" s="440">
        <v>8139539.3697000016</v>
      </c>
      <c r="E28" s="464"/>
      <c r="F28" s="464"/>
      <c r="G28" s="464"/>
      <c r="H28" s="440">
        <v>0</v>
      </c>
      <c r="I28" s="464"/>
      <c r="J28" s="464"/>
      <c r="K28" s="464"/>
      <c r="L28" s="440">
        <v>0</v>
      </c>
      <c r="M28" s="464"/>
      <c r="N28" s="464"/>
      <c r="O28" s="464"/>
      <c r="P28" s="464"/>
      <c r="Q28" s="464"/>
      <c r="R28" s="464"/>
      <c r="S28" s="464"/>
      <c r="T28" s="440"/>
      <c r="U28" s="464"/>
      <c r="V28" s="464"/>
      <c r="W28" s="464"/>
      <c r="X28" s="464"/>
      <c r="Y28" s="464"/>
      <c r="Z28" s="464"/>
      <c r="AA28" s="46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2"/>
  <sheetViews>
    <sheetView showGridLines="0" zoomScaleNormal="100" workbookViewId="0"/>
  </sheetViews>
  <sheetFormatPr defaultColWidth="9.109375" defaultRowHeight="12"/>
  <cols>
    <col min="1" max="1" width="11.88671875" style="447" bestFit="1" customWidth="1"/>
    <col min="2" max="2" width="90.33203125" style="447" bestFit="1" customWidth="1"/>
    <col min="3" max="3" width="20.109375" style="447" customWidth="1"/>
    <col min="4" max="4" width="22.33203125" style="447" customWidth="1"/>
    <col min="5" max="7" width="17.109375" style="447" customWidth="1"/>
    <col min="8" max="8" width="22.33203125" style="447" customWidth="1"/>
    <col min="9" max="10" width="17.109375" style="447" customWidth="1"/>
    <col min="11" max="27" width="22.33203125" style="447" customWidth="1"/>
    <col min="28" max="16384" width="9.109375" style="447"/>
  </cols>
  <sheetData>
    <row r="1" spans="1:27" ht="13.8">
      <c r="A1" s="348" t="s">
        <v>30</v>
      </c>
      <c r="B1" s="433" t="str">
        <f>Info!C2</f>
        <v>Terabank</v>
      </c>
    </row>
    <row r="2" spans="1:27">
      <c r="A2" s="348" t="s">
        <v>31</v>
      </c>
      <c r="B2" s="432">
        <f>'1. key ratios'!B2</f>
        <v>45107</v>
      </c>
    </row>
    <row r="3" spans="1:27">
      <c r="A3" s="349" t="s">
        <v>482</v>
      </c>
      <c r="C3" s="449"/>
    </row>
    <row r="4" spans="1:27" ht="12.6" thickBot="1">
      <c r="A4" s="349"/>
      <c r="B4" s="449"/>
      <c r="C4" s="449"/>
    </row>
    <row r="5" spans="1:27" ht="13.5" customHeight="1">
      <c r="A5" s="641" t="s">
        <v>688</v>
      </c>
      <c r="B5" s="642"/>
      <c r="C5" s="650" t="s">
        <v>687</v>
      </c>
      <c r="D5" s="651"/>
      <c r="E5" s="651"/>
      <c r="F5" s="651"/>
      <c r="G5" s="651"/>
      <c r="H5" s="651"/>
      <c r="I5" s="651"/>
      <c r="J5" s="651"/>
      <c r="K5" s="651"/>
      <c r="L5" s="651"/>
      <c r="M5" s="651"/>
      <c r="N5" s="651"/>
      <c r="O5" s="651"/>
      <c r="P5" s="651"/>
      <c r="Q5" s="651"/>
      <c r="R5" s="651"/>
      <c r="S5" s="652"/>
      <c r="T5" s="472"/>
      <c r="U5" s="472"/>
      <c r="V5" s="472"/>
      <c r="W5" s="472"/>
      <c r="X5" s="472"/>
      <c r="Y5" s="472"/>
      <c r="Z5" s="472"/>
      <c r="AA5" s="471"/>
    </row>
    <row r="6" spans="1:27" ht="12" customHeight="1">
      <c r="A6" s="643"/>
      <c r="B6" s="644"/>
      <c r="C6" s="647" t="s">
        <v>64</v>
      </c>
      <c r="D6" s="639" t="s">
        <v>684</v>
      </c>
      <c r="E6" s="639"/>
      <c r="F6" s="639"/>
      <c r="G6" s="639"/>
      <c r="H6" s="639" t="s">
        <v>683</v>
      </c>
      <c r="I6" s="639"/>
      <c r="J6" s="639"/>
      <c r="K6" s="639"/>
      <c r="L6" s="469"/>
      <c r="M6" s="640" t="s">
        <v>682</v>
      </c>
      <c r="N6" s="640"/>
      <c r="O6" s="640"/>
      <c r="P6" s="640"/>
      <c r="Q6" s="640"/>
      <c r="R6" s="640"/>
      <c r="S6" s="649"/>
      <c r="T6" s="472"/>
      <c r="U6" s="628" t="s">
        <v>681</v>
      </c>
      <c r="V6" s="628"/>
      <c r="W6" s="628"/>
      <c r="X6" s="628"/>
      <c r="Y6" s="628"/>
      <c r="Z6" s="628"/>
      <c r="AA6" s="621"/>
    </row>
    <row r="7" spans="1:27" ht="24">
      <c r="A7" s="645"/>
      <c r="B7" s="646"/>
      <c r="C7" s="648"/>
      <c r="D7" s="468"/>
      <c r="E7" s="444" t="s">
        <v>472</v>
      </c>
      <c r="F7" s="444" t="s">
        <v>679</v>
      </c>
      <c r="G7" s="446" t="s">
        <v>680</v>
      </c>
      <c r="H7" s="448"/>
      <c r="I7" s="444" t="s">
        <v>472</v>
      </c>
      <c r="J7" s="444" t="s">
        <v>679</v>
      </c>
      <c r="K7" s="446" t="s">
        <v>680</v>
      </c>
      <c r="L7" s="467"/>
      <c r="M7" s="444" t="s">
        <v>472</v>
      </c>
      <c r="N7" s="444" t="s">
        <v>679</v>
      </c>
      <c r="O7" s="444" t="s">
        <v>678</v>
      </c>
      <c r="P7" s="444" t="s">
        <v>677</v>
      </c>
      <c r="Q7" s="444" t="s">
        <v>676</v>
      </c>
      <c r="R7" s="444" t="s">
        <v>675</v>
      </c>
      <c r="S7" s="503" t="s">
        <v>674</v>
      </c>
      <c r="T7" s="502"/>
      <c r="U7" s="444" t="s">
        <v>472</v>
      </c>
      <c r="V7" s="444" t="s">
        <v>679</v>
      </c>
      <c r="W7" s="444" t="s">
        <v>678</v>
      </c>
      <c r="X7" s="444" t="s">
        <v>677</v>
      </c>
      <c r="Y7" s="444" t="s">
        <v>676</v>
      </c>
      <c r="Z7" s="444" t="s">
        <v>675</v>
      </c>
      <c r="AA7" s="444" t="s">
        <v>674</v>
      </c>
    </row>
    <row r="8" spans="1:27">
      <c r="A8" s="501">
        <v>1</v>
      </c>
      <c r="B8" s="500" t="s">
        <v>473</v>
      </c>
      <c r="C8" s="499">
        <v>1197891454.8974631</v>
      </c>
      <c r="D8" s="436">
        <v>1088928209.8274634</v>
      </c>
      <c r="E8" s="436">
        <v>41665087.979999997</v>
      </c>
      <c r="F8" s="436">
        <v>0</v>
      </c>
      <c r="G8" s="436">
        <v>0</v>
      </c>
      <c r="H8" s="436">
        <v>67696661.410000011</v>
      </c>
      <c r="I8" s="436">
        <v>9699180.5699999984</v>
      </c>
      <c r="J8" s="436">
        <v>5816917.5300000012</v>
      </c>
      <c r="K8" s="436">
        <v>0</v>
      </c>
      <c r="L8" s="436">
        <v>41266583.660000004</v>
      </c>
      <c r="M8" s="436">
        <v>4615211.6199999917</v>
      </c>
      <c r="N8" s="436">
        <v>1854858.93</v>
      </c>
      <c r="O8" s="436">
        <v>4206525.5000000009</v>
      </c>
      <c r="P8" s="436">
        <v>6856209.5000000009</v>
      </c>
      <c r="Q8" s="436">
        <v>3518800.7500000005</v>
      </c>
      <c r="R8" s="436">
        <v>4932426.5099999988</v>
      </c>
      <c r="S8" s="436">
        <v>2826.67</v>
      </c>
      <c r="T8" s="479"/>
      <c r="U8" s="436"/>
      <c r="V8" s="436"/>
      <c r="W8" s="436"/>
      <c r="X8" s="436"/>
      <c r="Y8" s="436"/>
      <c r="Z8" s="436"/>
      <c r="AA8" s="478"/>
    </row>
    <row r="9" spans="1:27">
      <c r="A9" s="492">
        <v>1.1000000000000001</v>
      </c>
      <c r="B9" s="498" t="s">
        <v>483</v>
      </c>
      <c r="C9" s="499">
        <v>279854253.09000009</v>
      </c>
      <c r="D9" s="436">
        <v>254343951.86000034</v>
      </c>
      <c r="E9" s="436">
        <v>254343951.86000034</v>
      </c>
      <c r="F9" s="436">
        <v>0</v>
      </c>
      <c r="G9" s="436">
        <v>0</v>
      </c>
      <c r="H9" s="436">
        <v>11984231.48</v>
      </c>
      <c r="I9" s="436">
        <v>9662030.0200000014</v>
      </c>
      <c r="J9" s="436">
        <v>2322201.4600000004</v>
      </c>
      <c r="K9" s="436">
        <v>0</v>
      </c>
      <c r="L9" s="436">
        <v>13526069.749999996</v>
      </c>
      <c r="M9" s="436">
        <v>8788028.0199999996</v>
      </c>
      <c r="N9" s="436">
        <v>953963.53</v>
      </c>
      <c r="O9" s="436">
        <v>572733.80000000005</v>
      </c>
      <c r="P9" s="436">
        <v>1111323.52</v>
      </c>
      <c r="Q9" s="436">
        <v>968536.16999999993</v>
      </c>
      <c r="R9" s="436">
        <v>1131484.71</v>
      </c>
      <c r="S9" s="436">
        <v>0</v>
      </c>
      <c r="T9" s="479"/>
      <c r="U9" s="436"/>
      <c r="V9" s="436"/>
      <c r="W9" s="436"/>
      <c r="X9" s="436"/>
      <c r="Y9" s="436"/>
      <c r="Z9" s="436"/>
      <c r="AA9" s="478"/>
    </row>
    <row r="10" spans="1:27">
      <c r="A10" s="496" t="s">
        <v>14</v>
      </c>
      <c r="B10" s="497" t="s">
        <v>484</v>
      </c>
      <c r="C10" s="499">
        <v>1023195821.0399995</v>
      </c>
      <c r="D10" s="436">
        <v>920596949.1399976</v>
      </c>
      <c r="E10" s="436">
        <v>920596949.1399976</v>
      </c>
      <c r="F10" s="436">
        <v>0</v>
      </c>
      <c r="G10" s="436">
        <v>0</v>
      </c>
      <c r="H10" s="436">
        <v>65500746.120000012</v>
      </c>
      <c r="I10" s="436">
        <v>60646180.500000022</v>
      </c>
      <c r="J10" s="436">
        <v>4854565.620000001</v>
      </c>
      <c r="K10" s="436">
        <v>0</v>
      </c>
      <c r="L10" s="436">
        <v>37098125.779999986</v>
      </c>
      <c r="M10" s="436">
        <v>19021333.489999995</v>
      </c>
      <c r="N10" s="436">
        <v>1555923.4800000002</v>
      </c>
      <c r="O10" s="436">
        <v>3323912.6800000006</v>
      </c>
      <c r="P10" s="436">
        <v>5092885.76</v>
      </c>
      <c r="Q10" s="436">
        <v>3250042.6100000003</v>
      </c>
      <c r="R10" s="436">
        <v>4854027.76</v>
      </c>
      <c r="S10" s="436">
        <v>0</v>
      </c>
      <c r="T10" s="479"/>
      <c r="U10" s="436"/>
      <c r="V10" s="436"/>
      <c r="W10" s="436"/>
      <c r="X10" s="436"/>
      <c r="Y10" s="436"/>
      <c r="Z10" s="436"/>
      <c r="AA10" s="478"/>
    </row>
    <row r="11" spans="1:27">
      <c r="A11" s="494" t="s">
        <v>485</v>
      </c>
      <c r="B11" s="495" t="s">
        <v>486</v>
      </c>
      <c r="C11" s="499">
        <v>1023195821.0399995</v>
      </c>
      <c r="D11" s="436">
        <v>920596949.1399976</v>
      </c>
      <c r="E11" s="436">
        <v>920596949.1399976</v>
      </c>
      <c r="F11" s="436">
        <v>0</v>
      </c>
      <c r="G11" s="436">
        <v>0</v>
      </c>
      <c r="H11" s="436">
        <v>65500746.120000012</v>
      </c>
      <c r="I11" s="436">
        <v>60646180.500000022</v>
      </c>
      <c r="J11" s="436">
        <v>4854565.620000001</v>
      </c>
      <c r="K11" s="436">
        <v>0</v>
      </c>
      <c r="L11" s="436">
        <v>37098125.779999986</v>
      </c>
      <c r="M11" s="436">
        <v>19021333.489999995</v>
      </c>
      <c r="N11" s="436">
        <v>1555923.4800000002</v>
      </c>
      <c r="O11" s="436">
        <v>3323912.6800000006</v>
      </c>
      <c r="P11" s="436">
        <v>0</v>
      </c>
      <c r="Q11" s="436">
        <v>0</v>
      </c>
      <c r="R11" s="436">
        <v>0</v>
      </c>
      <c r="S11" s="436">
        <v>0</v>
      </c>
      <c r="T11" s="479"/>
      <c r="U11" s="436"/>
      <c r="V11" s="436"/>
      <c r="W11" s="436"/>
      <c r="X11" s="436"/>
      <c r="Y11" s="436"/>
      <c r="Z11" s="436"/>
      <c r="AA11" s="478"/>
    </row>
    <row r="12" spans="1:27">
      <c r="A12" s="494" t="s">
        <v>487</v>
      </c>
      <c r="B12" s="495" t="s">
        <v>488</v>
      </c>
      <c r="C12" s="499">
        <v>0</v>
      </c>
      <c r="D12" s="436">
        <v>0</v>
      </c>
      <c r="E12" s="436">
        <v>0</v>
      </c>
      <c r="F12" s="436">
        <v>0</v>
      </c>
      <c r="G12" s="436">
        <v>0</v>
      </c>
      <c r="H12" s="436">
        <v>0</v>
      </c>
      <c r="I12" s="436">
        <v>0</v>
      </c>
      <c r="J12" s="436">
        <v>0</v>
      </c>
      <c r="K12" s="436">
        <v>0</v>
      </c>
      <c r="L12" s="436">
        <v>0</v>
      </c>
      <c r="M12" s="436">
        <v>0</v>
      </c>
      <c r="N12" s="436">
        <v>0</v>
      </c>
      <c r="O12" s="436">
        <v>0</v>
      </c>
      <c r="P12" s="436">
        <v>0</v>
      </c>
      <c r="Q12" s="436">
        <v>0</v>
      </c>
      <c r="R12" s="436">
        <v>0</v>
      </c>
      <c r="S12" s="436">
        <v>0</v>
      </c>
      <c r="T12" s="479"/>
      <c r="U12" s="436"/>
      <c r="V12" s="436"/>
      <c r="W12" s="436"/>
      <c r="X12" s="436"/>
      <c r="Y12" s="436"/>
      <c r="Z12" s="436"/>
      <c r="AA12" s="478"/>
    </row>
    <row r="13" spans="1:27">
      <c r="A13" s="494" t="s">
        <v>489</v>
      </c>
      <c r="B13" s="495" t="s">
        <v>490</v>
      </c>
      <c r="C13" s="499">
        <v>0</v>
      </c>
      <c r="D13" s="436">
        <v>0</v>
      </c>
      <c r="E13" s="436">
        <v>0</v>
      </c>
      <c r="F13" s="436">
        <v>0</v>
      </c>
      <c r="G13" s="436">
        <v>0</v>
      </c>
      <c r="H13" s="436">
        <v>0</v>
      </c>
      <c r="I13" s="436">
        <v>0</v>
      </c>
      <c r="J13" s="436">
        <v>0</v>
      </c>
      <c r="K13" s="436">
        <v>0</v>
      </c>
      <c r="L13" s="436">
        <v>0</v>
      </c>
      <c r="M13" s="436">
        <v>0</v>
      </c>
      <c r="N13" s="436">
        <v>0</v>
      </c>
      <c r="O13" s="436">
        <v>0</v>
      </c>
      <c r="P13" s="436">
        <v>0</v>
      </c>
      <c r="Q13" s="436">
        <v>0</v>
      </c>
      <c r="R13" s="436">
        <v>0</v>
      </c>
      <c r="S13" s="436">
        <v>0</v>
      </c>
      <c r="T13" s="479"/>
      <c r="U13" s="436"/>
      <c r="V13" s="436"/>
      <c r="W13" s="436"/>
      <c r="X13" s="436"/>
      <c r="Y13" s="436"/>
      <c r="Z13" s="436"/>
      <c r="AA13" s="478"/>
    </row>
    <row r="14" spans="1:27">
      <c r="A14" s="494" t="s">
        <v>491</v>
      </c>
      <c r="B14" s="495" t="s">
        <v>492</v>
      </c>
      <c r="C14" s="499">
        <v>0</v>
      </c>
      <c r="D14" s="436">
        <v>0</v>
      </c>
      <c r="E14" s="436">
        <v>0</v>
      </c>
      <c r="F14" s="436">
        <v>0</v>
      </c>
      <c r="G14" s="436">
        <v>0</v>
      </c>
      <c r="H14" s="436">
        <v>0</v>
      </c>
      <c r="I14" s="436">
        <v>0</v>
      </c>
      <c r="J14" s="436">
        <v>0</v>
      </c>
      <c r="K14" s="436">
        <v>0</v>
      </c>
      <c r="L14" s="436">
        <v>0</v>
      </c>
      <c r="M14" s="436">
        <v>0</v>
      </c>
      <c r="N14" s="436">
        <v>0</v>
      </c>
      <c r="O14" s="436">
        <v>0</v>
      </c>
      <c r="P14" s="436">
        <v>0</v>
      </c>
      <c r="Q14" s="436">
        <v>0</v>
      </c>
      <c r="R14" s="436">
        <v>0</v>
      </c>
      <c r="S14" s="436">
        <v>0</v>
      </c>
      <c r="T14" s="479"/>
      <c r="U14" s="436"/>
      <c r="V14" s="436"/>
      <c r="W14" s="436"/>
      <c r="X14" s="436"/>
      <c r="Y14" s="436"/>
      <c r="Z14" s="436"/>
      <c r="AA14" s="478"/>
    </row>
    <row r="15" spans="1:27">
      <c r="A15" s="493">
        <v>1.2</v>
      </c>
      <c r="B15" s="491" t="s">
        <v>686</v>
      </c>
      <c r="C15" s="499">
        <v>7376581.3099999959</v>
      </c>
      <c r="D15" s="436">
        <v>1096213.1499999976</v>
      </c>
      <c r="E15" s="436">
        <v>1096213.1499999976</v>
      </c>
      <c r="F15" s="436">
        <v>0</v>
      </c>
      <c r="G15" s="436">
        <v>0</v>
      </c>
      <c r="H15" s="436">
        <v>1065992.3900000004</v>
      </c>
      <c r="I15" s="436">
        <v>722162.65000000014</v>
      </c>
      <c r="J15" s="436">
        <v>343829.74</v>
      </c>
      <c r="K15" s="436">
        <v>0</v>
      </c>
      <c r="L15" s="436">
        <v>5214375.7699999996</v>
      </c>
      <c r="M15" s="436">
        <v>3033161.9299999997</v>
      </c>
      <c r="N15" s="436">
        <v>372983.38</v>
      </c>
      <c r="O15" s="436">
        <v>308436.3</v>
      </c>
      <c r="P15" s="436">
        <v>447196.66999999993</v>
      </c>
      <c r="Q15" s="436">
        <v>573095.61</v>
      </c>
      <c r="R15" s="436">
        <v>479501.88</v>
      </c>
      <c r="S15" s="436">
        <v>0</v>
      </c>
      <c r="T15" s="479"/>
      <c r="U15" s="436"/>
      <c r="V15" s="436"/>
      <c r="W15" s="436"/>
      <c r="X15" s="436"/>
      <c r="Y15" s="436"/>
      <c r="Z15" s="436"/>
      <c r="AA15" s="478"/>
    </row>
    <row r="16" spans="1:27">
      <c r="A16" s="492">
        <v>1.3</v>
      </c>
      <c r="B16" s="491" t="s">
        <v>531</v>
      </c>
      <c r="C16" s="490"/>
      <c r="D16" s="488"/>
      <c r="E16" s="488"/>
      <c r="F16" s="488"/>
      <c r="G16" s="488"/>
      <c r="H16" s="488"/>
      <c r="I16" s="488"/>
      <c r="J16" s="488"/>
      <c r="K16" s="488"/>
      <c r="L16" s="488"/>
      <c r="M16" s="488"/>
      <c r="N16" s="488"/>
      <c r="O16" s="488"/>
      <c r="P16" s="488"/>
      <c r="Q16" s="488"/>
      <c r="R16" s="488"/>
      <c r="S16" s="487"/>
      <c r="T16" s="489"/>
      <c r="U16" s="488"/>
      <c r="V16" s="488"/>
      <c r="W16" s="488"/>
      <c r="X16" s="488"/>
      <c r="Y16" s="488"/>
      <c r="Z16" s="488"/>
      <c r="AA16" s="487"/>
    </row>
    <row r="17" spans="1:27">
      <c r="A17" s="484" t="s">
        <v>493</v>
      </c>
      <c r="B17" s="486" t="s">
        <v>494</v>
      </c>
      <c r="C17" s="499">
        <v>1060981643.0399981</v>
      </c>
      <c r="D17" s="436">
        <v>958143468.26999688</v>
      </c>
      <c r="E17" s="436">
        <v>958143468.26999688</v>
      </c>
      <c r="F17" s="436">
        <v>0</v>
      </c>
      <c r="G17" s="436">
        <v>0</v>
      </c>
      <c r="H17" s="436">
        <v>64982009.029999979</v>
      </c>
      <c r="I17" s="436">
        <v>59856892.530000001</v>
      </c>
      <c r="J17" s="436">
        <v>5125116.5000000028</v>
      </c>
      <c r="K17" s="436">
        <v>0</v>
      </c>
      <c r="L17" s="436">
        <v>37856165.739999987</v>
      </c>
      <c r="M17" s="436">
        <v>19153521.849999994</v>
      </c>
      <c r="N17" s="436">
        <v>1554502.07</v>
      </c>
      <c r="O17" s="436">
        <v>3632536.6700000004</v>
      </c>
      <c r="P17" s="436">
        <v>5259628.7299999995</v>
      </c>
      <c r="Q17" s="436">
        <v>3429661.8</v>
      </c>
      <c r="R17" s="436">
        <v>4826314.6199999992</v>
      </c>
      <c r="S17" s="436">
        <v>0</v>
      </c>
      <c r="T17" s="479"/>
      <c r="U17" s="436"/>
      <c r="V17" s="436"/>
      <c r="W17" s="436"/>
      <c r="X17" s="436"/>
      <c r="Y17" s="436"/>
      <c r="Z17" s="436"/>
      <c r="AA17" s="478"/>
    </row>
    <row r="18" spans="1:27">
      <c r="A18" s="482" t="s">
        <v>495</v>
      </c>
      <c r="B18" s="483" t="s">
        <v>496</v>
      </c>
      <c r="C18" s="499">
        <v>952874212.38999867</v>
      </c>
      <c r="D18" s="436">
        <v>856215260.03999722</v>
      </c>
      <c r="E18" s="436">
        <v>856215260.03999722</v>
      </c>
      <c r="F18" s="436">
        <v>0</v>
      </c>
      <c r="G18" s="436">
        <v>0</v>
      </c>
      <c r="H18" s="436">
        <v>61208932.270000018</v>
      </c>
      <c r="I18" s="436">
        <v>56759636.330000013</v>
      </c>
      <c r="J18" s="436">
        <v>4449295.9400000004</v>
      </c>
      <c r="K18" s="436">
        <v>0</v>
      </c>
      <c r="L18" s="436">
        <v>35450020.079999991</v>
      </c>
      <c r="M18" s="436">
        <v>18458175.309999991</v>
      </c>
      <c r="N18" s="436">
        <v>1509878.81</v>
      </c>
      <c r="O18" s="436">
        <v>3181953.1300000004</v>
      </c>
      <c r="P18" s="436">
        <v>4626822.9399999995</v>
      </c>
      <c r="Q18" s="436">
        <v>3249280.9700000007</v>
      </c>
      <c r="R18" s="436">
        <v>4423908.919999999</v>
      </c>
      <c r="S18" s="436">
        <v>0</v>
      </c>
      <c r="T18" s="479"/>
      <c r="U18" s="436"/>
      <c r="V18" s="436"/>
      <c r="W18" s="436"/>
      <c r="X18" s="436"/>
      <c r="Y18" s="436"/>
      <c r="Z18" s="436"/>
      <c r="AA18" s="478"/>
    </row>
    <row r="19" spans="1:27">
      <c r="A19" s="484" t="s">
        <v>497</v>
      </c>
      <c r="B19" s="485" t="s">
        <v>498</v>
      </c>
      <c r="C19" s="499">
        <v>3379752392.0599918</v>
      </c>
      <c r="D19" s="436">
        <v>3285458863.9299951</v>
      </c>
      <c r="E19" s="436">
        <v>3285458863.9299951</v>
      </c>
      <c r="F19" s="436">
        <v>0</v>
      </c>
      <c r="G19" s="436">
        <v>0</v>
      </c>
      <c r="H19" s="436">
        <v>62582198.430000037</v>
      </c>
      <c r="I19" s="436">
        <v>58631281.200000025</v>
      </c>
      <c r="J19" s="436">
        <v>3950917.2299999991</v>
      </c>
      <c r="K19" s="436">
        <v>0</v>
      </c>
      <c r="L19" s="436">
        <v>31711329.699999999</v>
      </c>
      <c r="M19" s="436">
        <v>18018541.989999998</v>
      </c>
      <c r="N19" s="436">
        <v>1668181.87</v>
      </c>
      <c r="O19" s="436">
        <v>2378512.6200000006</v>
      </c>
      <c r="P19" s="436">
        <v>5436495.9900000021</v>
      </c>
      <c r="Q19" s="436">
        <v>1962362.9200000002</v>
      </c>
      <c r="R19" s="436">
        <v>2247234.3099999996</v>
      </c>
      <c r="S19" s="436">
        <v>0</v>
      </c>
      <c r="T19" s="479"/>
      <c r="U19" s="436"/>
      <c r="V19" s="436"/>
      <c r="W19" s="436"/>
      <c r="X19" s="436"/>
      <c r="Y19" s="436"/>
      <c r="Z19" s="436"/>
      <c r="AA19" s="478"/>
    </row>
    <row r="20" spans="1:27">
      <c r="A20" s="482" t="s">
        <v>499</v>
      </c>
      <c r="B20" s="483" t="s">
        <v>496</v>
      </c>
      <c r="C20" s="499">
        <v>3221575017.3199892</v>
      </c>
      <c r="D20" s="436">
        <v>3136387927.1299906</v>
      </c>
      <c r="E20" s="436">
        <v>3136387927.1299906</v>
      </c>
      <c r="F20" s="436">
        <v>0</v>
      </c>
      <c r="G20" s="436">
        <v>0</v>
      </c>
      <c r="H20" s="436">
        <v>56462166.599999994</v>
      </c>
      <c r="I20" s="436">
        <v>53235129.770000011</v>
      </c>
      <c r="J20" s="436">
        <v>3227036.8299999987</v>
      </c>
      <c r="K20" s="436">
        <v>0</v>
      </c>
      <c r="L20" s="436">
        <v>28724923.590000011</v>
      </c>
      <c r="M20" s="436">
        <v>16075619.610000001</v>
      </c>
      <c r="N20" s="436">
        <v>1504510.9999999998</v>
      </c>
      <c r="O20" s="436">
        <v>1997945.49</v>
      </c>
      <c r="P20" s="436">
        <v>4991633.21</v>
      </c>
      <c r="Q20" s="436">
        <v>1962362.9200000002</v>
      </c>
      <c r="R20" s="436">
        <v>2192851.36</v>
      </c>
      <c r="S20" s="436">
        <v>0</v>
      </c>
      <c r="T20" s="479"/>
      <c r="U20" s="436"/>
      <c r="V20" s="436"/>
      <c r="W20" s="436"/>
      <c r="X20" s="436"/>
      <c r="Y20" s="436"/>
      <c r="Z20" s="436"/>
      <c r="AA20" s="478"/>
    </row>
    <row r="21" spans="1:27">
      <c r="A21" s="481">
        <v>1.4</v>
      </c>
      <c r="B21" s="480" t="s">
        <v>500</v>
      </c>
      <c r="C21" s="499">
        <v>48019568.939999998</v>
      </c>
      <c r="D21" s="436">
        <v>47109069.140000001</v>
      </c>
      <c r="E21" s="436">
        <v>47109069.140000001</v>
      </c>
      <c r="F21" s="436">
        <v>0</v>
      </c>
      <c r="G21" s="436">
        <v>0</v>
      </c>
      <c r="H21" s="436">
        <v>892538.41</v>
      </c>
      <c r="I21" s="436">
        <v>641396.44000000006</v>
      </c>
      <c r="J21" s="436">
        <v>251141.97</v>
      </c>
      <c r="K21" s="436">
        <v>0</v>
      </c>
      <c r="L21" s="436">
        <v>17961.39</v>
      </c>
      <c r="M21" s="436">
        <v>17961.39</v>
      </c>
      <c r="N21" s="436">
        <v>0</v>
      </c>
      <c r="O21" s="436">
        <v>0</v>
      </c>
      <c r="P21" s="436">
        <v>0</v>
      </c>
      <c r="Q21" s="436">
        <v>0</v>
      </c>
      <c r="R21" s="436">
        <v>0</v>
      </c>
      <c r="S21" s="436">
        <v>0</v>
      </c>
      <c r="T21" s="479"/>
      <c r="U21" s="436"/>
      <c r="V21" s="436"/>
      <c r="W21" s="436"/>
      <c r="X21" s="436"/>
      <c r="Y21" s="436"/>
      <c r="Z21" s="436"/>
      <c r="AA21" s="478"/>
    </row>
    <row r="22" spans="1:27" ht="12.6" thickBot="1">
      <c r="A22" s="477">
        <v>1.5</v>
      </c>
      <c r="B22" s="476" t="s">
        <v>501</v>
      </c>
      <c r="C22" s="536">
        <v>0</v>
      </c>
      <c r="D22" s="537">
        <v>0</v>
      </c>
      <c r="E22" s="537">
        <v>0</v>
      </c>
      <c r="F22" s="537">
        <v>0</v>
      </c>
      <c r="G22" s="537">
        <v>0</v>
      </c>
      <c r="H22" s="537">
        <v>0</v>
      </c>
      <c r="I22" s="537">
        <v>0</v>
      </c>
      <c r="J22" s="537">
        <v>0</v>
      </c>
      <c r="K22" s="537">
        <v>0</v>
      </c>
      <c r="L22" s="537">
        <v>0</v>
      </c>
      <c r="M22" s="537">
        <v>0</v>
      </c>
      <c r="N22" s="537">
        <v>0</v>
      </c>
      <c r="O22" s="537">
        <v>0</v>
      </c>
      <c r="P22" s="537">
        <v>0</v>
      </c>
      <c r="Q22" s="537">
        <v>0</v>
      </c>
      <c r="R22" s="537">
        <v>0</v>
      </c>
      <c r="S22" s="537">
        <v>0</v>
      </c>
      <c r="T22" s="475"/>
      <c r="U22" s="474"/>
      <c r="V22" s="474"/>
      <c r="W22" s="474"/>
      <c r="X22" s="474"/>
      <c r="Y22" s="474"/>
      <c r="Z22" s="474"/>
      <c r="AA22" s="473"/>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09375" defaultRowHeight="12"/>
  <cols>
    <col min="1" max="1" width="11.88671875" style="447" bestFit="1" customWidth="1"/>
    <col min="2" max="2" width="93.44140625" style="447" customWidth="1"/>
    <col min="3" max="3" width="14.5546875" style="447" customWidth="1"/>
    <col min="4" max="5" width="16.109375" style="447" customWidth="1"/>
    <col min="6" max="6" width="16.109375" style="466" customWidth="1"/>
    <col min="7" max="7" width="25.33203125" style="466" customWidth="1"/>
    <col min="8" max="8" width="16.109375" style="447" customWidth="1"/>
    <col min="9" max="11" width="16.109375" style="466" customWidth="1"/>
    <col min="12" max="12" width="26.33203125" style="466" customWidth="1"/>
    <col min="13" max="16384" width="9.109375" style="447"/>
  </cols>
  <sheetData>
    <row r="1" spans="1:12" ht="13.8">
      <c r="A1" s="348" t="s">
        <v>30</v>
      </c>
      <c r="B1" s="433" t="str">
        <f>Info!C2</f>
        <v>Terabank</v>
      </c>
      <c r="F1" s="447"/>
      <c r="G1" s="447"/>
      <c r="I1" s="447"/>
      <c r="J1" s="447"/>
      <c r="K1" s="447"/>
      <c r="L1" s="447"/>
    </row>
    <row r="2" spans="1:12">
      <c r="A2" s="348" t="s">
        <v>31</v>
      </c>
      <c r="B2" s="432">
        <f>'1. key ratios'!B2</f>
        <v>45107</v>
      </c>
      <c r="F2" s="447"/>
      <c r="G2" s="447"/>
      <c r="I2" s="447"/>
      <c r="J2" s="447"/>
      <c r="K2" s="447"/>
      <c r="L2" s="447"/>
    </row>
    <row r="3" spans="1:12">
      <c r="A3" s="349" t="s">
        <v>502</v>
      </c>
      <c r="F3" s="447"/>
      <c r="G3" s="447"/>
      <c r="I3" s="447"/>
      <c r="J3" s="447"/>
      <c r="K3" s="447"/>
      <c r="L3" s="447"/>
    </row>
    <row r="4" spans="1:12">
      <c r="F4" s="447"/>
      <c r="G4" s="447"/>
      <c r="I4" s="447"/>
      <c r="J4" s="447"/>
      <c r="K4" s="447"/>
      <c r="L4" s="447"/>
    </row>
    <row r="5" spans="1:12" ht="37.5" customHeight="1">
      <c r="A5" s="607" t="s">
        <v>519</v>
      </c>
      <c r="B5" s="608"/>
      <c r="C5" s="653" t="s">
        <v>503</v>
      </c>
      <c r="D5" s="654"/>
      <c r="E5" s="654"/>
      <c r="F5" s="654"/>
      <c r="G5" s="654"/>
      <c r="H5" s="653" t="s">
        <v>663</v>
      </c>
      <c r="I5" s="655"/>
      <c r="J5" s="655"/>
      <c r="K5" s="655"/>
      <c r="L5" s="656"/>
    </row>
    <row r="6" spans="1:12" ht="39.6" customHeight="1">
      <c r="A6" s="611"/>
      <c r="B6" s="612"/>
      <c r="C6" s="351"/>
      <c r="D6" s="445" t="s">
        <v>684</v>
      </c>
      <c r="E6" s="445" t="s">
        <v>683</v>
      </c>
      <c r="F6" s="445" t="s">
        <v>682</v>
      </c>
      <c r="G6" s="445" t="s">
        <v>681</v>
      </c>
      <c r="H6" s="467"/>
      <c r="I6" s="445" t="s">
        <v>684</v>
      </c>
      <c r="J6" s="445" t="s">
        <v>683</v>
      </c>
      <c r="K6" s="445" t="s">
        <v>682</v>
      </c>
      <c r="L6" s="445" t="s">
        <v>681</v>
      </c>
    </row>
    <row r="7" spans="1:12">
      <c r="A7" s="436">
        <v>1</v>
      </c>
      <c r="B7" s="451" t="s">
        <v>522</v>
      </c>
      <c r="C7" s="451">
        <v>67825842.800000086</v>
      </c>
      <c r="D7" s="451">
        <v>65242006.790000089</v>
      </c>
      <c r="E7" s="451">
        <v>1248304.4900000005</v>
      </c>
      <c r="F7" s="451">
        <v>1335531.52</v>
      </c>
      <c r="G7" s="451">
        <v>0</v>
      </c>
      <c r="H7" s="451">
        <v>1171299.5400000005</v>
      </c>
      <c r="I7" s="451">
        <v>288556.44000000041</v>
      </c>
      <c r="J7" s="451">
        <v>86931.040000000008</v>
      </c>
      <c r="K7" s="451">
        <v>795812.05999999994</v>
      </c>
      <c r="L7" s="451">
        <v>0</v>
      </c>
    </row>
    <row r="8" spans="1:12">
      <c r="A8" s="436">
        <v>2</v>
      </c>
      <c r="B8" s="451" t="s">
        <v>435</v>
      </c>
      <c r="C8" s="451">
        <v>15443831.400000021</v>
      </c>
      <c r="D8" s="451">
        <v>14529933.560000021</v>
      </c>
      <c r="E8" s="451">
        <v>371476.60000000003</v>
      </c>
      <c r="F8" s="451">
        <v>542421.24</v>
      </c>
      <c r="G8" s="451">
        <v>0</v>
      </c>
      <c r="H8" s="451">
        <v>305188.79999999993</v>
      </c>
      <c r="I8" s="451">
        <v>63063.35999999995</v>
      </c>
      <c r="J8" s="451">
        <v>18664.789999999997</v>
      </c>
      <c r="K8" s="451">
        <v>223460.65</v>
      </c>
      <c r="L8" s="451">
        <v>0</v>
      </c>
    </row>
    <row r="9" spans="1:12">
      <c r="A9" s="436">
        <v>3</v>
      </c>
      <c r="B9" s="451" t="s">
        <v>436</v>
      </c>
      <c r="C9" s="451">
        <v>26505697.830000002</v>
      </c>
      <c r="D9" s="451">
        <v>26505697.830000002</v>
      </c>
      <c r="E9" s="451">
        <v>0</v>
      </c>
      <c r="F9" s="451">
        <v>0</v>
      </c>
      <c r="G9" s="451">
        <v>0</v>
      </c>
      <c r="H9" s="451">
        <v>275.94</v>
      </c>
      <c r="I9" s="451">
        <v>275.94</v>
      </c>
      <c r="J9" s="451">
        <v>0</v>
      </c>
      <c r="K9" s="451">
        <v>0</v>
      </c>
      <c r="L9" s="451">
        <v>0</v>
      </c>
    </row>
    <row r="10" spans="1:12">
      <c r="A10" s="436">
        <v>4</v>
      </c>
      <c r="B10" s="451" t="s">
        <v>523</v>
      </c>
      <c r="C10" s="451">
        <v>102817036.05000004</v>
      </c>
      <c r="D10" s="451">
        <v>97385213.850000039</v>
      </c>
      <c r="E10" s="451">
        <v>4566265.1999999993</v>
      </c>
      <c r="F10" s="451">
        <v>865557</v>
      </c>
      <c r="G10" s="451">
        <v>0</v>
      </c>
      <c r="H10" s="451">
        <v>884221.9</v>
      </c>
      <c r="I10" s="451">
        <v>269460.88000000006</v>
      </c>
      <c r="J10" s="451">
        <v>425223.98999999993</v>
      </c>
      <c r="K10" s="451">
        <v>189537.03</v>
      </c>
      <c r="L10" s="451">
        <v>0</v>
      </c>
    </row>
    <row r="11" spans="1:12">
      <c r="A11" s="436">
        <v>5</v>
      </c>
      <c r="B11" s="451" t="s">
        <v>437</v>
      </c>
      <c r="C11" s="451">
        <v>80576901.570000067</v>
      </c>
      <c r="D11" s="451">
        <v>71514062.870000064</v>
      </c>
      <c r="E11" s="451">
        <v>5711632.0800000001</v>
      </c>
      <c r="F11" s="451">
        <v>3351206.62</v>
      </c>
      <c r="G11" s="451">
        <v>0</v>
      </c>
      <c r="H11" s="451">
        <v>1425027.0699999998</v>
      </c>
      <c r="I11" s="451">
        <v>281787.03000000009</v>
      </c>
      <c r="J11" s="451">
        <v>314036.95999999996</v>
      </c>
      <c r="K11" s="451">
        <v>829203.08</v>
      </c>
      <c r="L11" s="451">
        <v>0</v>
      </c>
    </row>
    <row r="12" spans="1:12">
      <c r="A12" s="436">
        <v>6</v>
      </c>
      <c r="B12" s="451" t="s">
        <v>438</v>
      </c>
      <c r="C12" s="451">
        <v>31384088.437987998</v>
      </c>
      <c r="D12" s="451">
        <v>22537155.547987998</v>
      </c>
      <c r="E12" s="451">
        <v>7183851.3499999996</v>
      </c>
      <c r="F12" s="451">
        <v>1663081.5400000003</v>
      </c>
      <c r="G12" s="451">
        <v>0</v>
      </c>
      <c r="H12" s="451">
        <v>1968640.978243723</v>
      </c>
      <c r="I12" s="451">
        <v>95660.598243722809</v>
      </c>
      <c r="J12" s="451">
        <v>1230485.8600000003</v>
      </c>
      <c r="K12" s="451">
        <v>642494.52000000014</v>
      </c>
      <c r="L12" s="451">
        <v>0</v>
      </c>
    </row>
    <row r="13" spans="1:12">
      <c r="A13" s="436">
        <v>7</v>
      </c>
      <c r="B13" s="451" t="s">
        <v>439</v>
      </c>
      <c r="C13" s="451">
        <v>81966244.349477991</v>
      </c>
      <c r="D13" s="451">
        <v>74433166.529477999</v>
      </c>
      <c r="E13" s="451">
        <v>6454717.8500000006</v>
      </c>
      <c r="F13" s="451">
        <v>1078359.97</v>
      </c>
      <c r="G13" s="451">
        <v>0</v>
      </c>
      <c r="H13" s="451">
        <v>1169222.5308377859</v>
      </c>
      <c r="I13" s="451">
        <v>253398.28083778571</v>
      </c>
      <c r="J13" s="451">
        <v>415068.82</v>
      </c>
      <c r="K13" s="451">
        <v>500755.43000000005</v>
      </c>
      <c r="L13" s="451">
        <v>0</v>
      </c>
    </row>
    <row r="14" spans="1:12">
      <c r="A14" s="436">
        <v>8</v>
      </c>
      <c r="B14" s="451" t="s">
        <v>440</v>
      </c>
      <c r="C14" s="451">
        <v>53369094.630000025</v>
      </c>
      <c r="D14" s="451">
        <v>45999082.880000025</v>
      </c>
      <c r="E14" s="451">
        <v>5414303.9600000009</v>
      </c>
      <c r="F14" s="451">
        <v>1955707.79</v>
      </c>
      <c r="G14" s="451">
        <v>0</v>
      </c>
      <c r="H14" s="451">
        <v>1085120.5100000002</v>
      </c>
      <c r="I14" s="451">
        <v>250073.94000000012</v>
      </c>
      <c r="J14" s="451">
        <v>128276.82</v>
      </c>
      <c r="K14" s="451">
        <v>706769.75</v>
      </c>
      <c r="L14" s="451">
        <v>0</v>
      </c>
    </row>
    <row r="15" spans="1:12">
      <c r="A15" s="436">
        <v>9</v>
      </c>
      <c r="B15" s="451" t="s">
        <v>441</v>
      </c>
      <c r="C15" s="451">
        <v>35349465.179999992</v>
      </c>
      <c r="D15" s="451">
        <v>30615302.809999995</v>
      </c>
      <c r="E15" s="451">
        <v>4731217.9999999991</v>
      </c>
      <c r="F15" s="451">
        <v>2944.37</v>
      </c>
      <c r="G15" s="451">
        <v>0</v>
      </c>
      <c r="H15" s="451">
        <v>1134281.58</v>
      </c>
      <c r="I15" s="451">
        <v>107841.07000000004</v>
      </c>
      <c r="J15" s="451">
        <v>1023496.1399999999</v>
      </c>
      <c r="K15" s="451">
        <v>2944.37</v>
      </c>
      <c r="L15" s="451">
        <v>0</v>
      </c>
    </row>
    <row r="16" spans="1:12">
      <c r="A16" s="436">
        <v>10</v>
      </c>
      <c r="B16" s="451" t="s">
        <v>442</v>
      </c>
      <c r="C16" s="451">
        <v>12262488.440000007</v>
      </c>
      <c r="D16" s="451">
        <v>11272786.100000007</v>
      </c>
      <c r="E16" s="451">
        <v>0</v>
      </c>
      <c r="F16" s="451">
        <v>989702.34000000008</v>
      </c>
      <c r="G16" s="451">
        <v>0</v>
      </c>
      <c r="H16" s="451">
        <v>661150.44999999995</v>
      </c>
      <c r="I16" s="451">
        <v>56692.210000000014</v>
      </c>
      <c r="J16" s="451">
        <v>0</v>
      </c>
      <c r="K16" s="451">
        <v>604458.23999999999</v>
      </c>
      <c r="L16" s="451">
        <v>0</v>
      </c>
    </row>
    <row r="17" spans="1:12">
      <c r="A17" s="436">
        <v>11</v>
      </c>
      <c r="B17" s="451" t="s">
        <v>443</v>
      </c>
      <c r="C17" s="451">
        <v>10318852.140000001</v>
      </c>
      <c r="D17" s="451">
        <v>9056015.2200000007</v>
      </c>
      <c r="E17" s="451">
        <v>453751.08</v>
      </c>
      <c r="F17" s="451">
        <v>809085.84</v>
      </c>
      <c r="G17" s="451">
        <v>0</v>
      </c>
      <c r="H17" s="451">
        <v>401630.31000000006</v>
      </c>
      <c r="I17" s="451">
        <v>52599.960000000006</v>
      </c>
      <c r="J17" s="451">
        <v>51157.55</v>
      </c>
      <c r="K17" s="451">
        <v>297872.80000000005</v>
      </c>
      <c r="L17" s="451">
        <v>0</v>
      </c>
    </row>
    <row r="18" spans="1:12">
      <c r="A18" s="436">
        <v>12</v>
      </c>
      <c r="B18" s="451" t="s">
        <v>444</v>
      </c>
      <c r="C18" s="451">
        <v>75217301.569999918</v>
      </c>
      <c r="D18" s="451">
        <v>68022917.09999992</v>
      </c>
      <c r="E18" s="451">
        <v>2563557.4500000007</v>
      </c>
      <c r="F18" s="451">
        <v>4630827.0199999986</v>
      </c>
      <c r="G18" s="451">
        <v>0</v>
      </c>
      <c r="H18" s="451">
        <v>2706189.2600000002</v>
      </c>
      <c r="I18" s="451">
        <v>350280.72000000055</v>
      </c>
      <c r="J18" s="451">
        <v>270665.18000000005</v>
      </c>
      <c r="K18" s="451">
        <v>2085243.3599999996</v>
      </c>
      <c r="L18" s="451">
        <v>0</v>
      </c>
    </row>
    <row r="19" spans="1:12">
      <c r="A19" s="436">
        <v>13</v>
      </c>
      <c r="B19" s="451" t="s">
        <v>445</v>
      </c>
      <c r="C19" s="451">
        <v>22799085.029999994</v>
      </c>
      <c r="D19" s="451">
        <v>20720925.159999996</v>
      </c>
      <c r="E19" s="451">
        <v>977302.12999999989</v>
      </c>
      <c r="F19" s="451">
        <v>1100857.7399999998</v>
      </c>
      <c r="G19" s="451">
        <v>0</v>
      </c>
      <c r="H19" s="451">
        <v>642388.25999999989</v>
      </c>
      <c r="I19" s="451">
        <v>99909.999999999985</v>
      </c>
      <c r="J19" s="451">
        <v>82248.45</v>
      </c>
      <c r="K19" s="451">
        <v>460229.80999999994</v>
      </c>
      <c r="L19" s="451">
        <v>0</v>
      </c>
    </row>
    <row r="20" spans="1:12">
      <c r="A20" s="436">
        <v>14</v>
      </c>
      <c r="B20" s="451" t="s">
        <v>446</v>
      </c>
      <c r="C20" s="451">
        <v>109283828.25999996</v>
      </c>
      <c r="D20" s="451">
        <v>91141722.609999955</v>
      </c>
      <c r="E20" s="451">
        <v>11465284.860000001</v>
      </c>
      <c r="F20" s="451">
        <v>6676820.79</v>
      </c>
      <c r="G20" s="451">
        <v>0</v>
      </c>
      <c r="H20" s="451">
        <v>4288676.72</v>
      </c>
      <c r="I20" s="451">
        <v>262988.95000000007</v>
      </c>
      <c r="J20" s="451">
        <v>907119.87999999977</v>
      </c>
      <c r="K20" s="451">
        <v>3118567.89</v>
      </c>
      <c r="L20" s="451">
        <v>0</v>
      </c>
    </row>
    <row r="21" spans="1:12">
      <c r="A21" s="436">
        <v>15</v>
      </c>
      <c r="B21" s="451" t="s">
        <v>447</v>
      </c>
      <c r="C21" s="451">
        <v>34398774.230000004</v>
      </c>
      <c r="D21" s="451">
        <v>28149282.030000001</v>
      </c>
      <c r="E21" s="451">
        <v>5269562.53</v>
      </c>
      <c r="F21" s="451">
        <v>979929.67</v>
      </c>
      <c r="G21" s="451">
        <v>0</v>
      </c>
      <c r="H21" s="451">
        <v>443246.95</v>
      </c>
      <c r="I21" s="451">
        <v>83201.630000000019</v>
      </c>
      <c r="J21" s="451">
        <v>49400.270000000004</v>
      </c>
      <c r="K21" s="451">
        <v>310645.05</v>
      </c>
      <c r="L21" s="451">
        <v>0</v>
      </c>
    </row>
    <row r="22" spans="1:12">
      <c r="A22" s="436">
        <v>16</v>
      </c>
      <c r="B22" s="451" t="s">
        <v>448</v>
      </c>
      <c r="C22" s="451">
        <v>358558.99</v>
      </c>
      <c r="D22" s="451">
        <v>358558.99</v>
      </c>
      <c r="E22" s="451">
        <v>0</v>
      </c>
      <c r="F22" s="451">
        <v>0</v>
      </c>
      <c r="G22" s="451">
        <v>0</v>
      </c>
      <c r="H22" s="451">
        <v>885.11</v>
      </c>
      <c r="I22" s="451">
        <v>885.11</v>
      </c>
      <c r="J22" s="451">
        <v>0</v>
      </c>
      <c r="K22" s="451">
        <v>0</v>
      </c>
      <c r="L22" s="451">
        <v>0</v>
      </c>
    </row>
    <row r="23" spans="1:12">
      <c r="A23" s="436">
        <v>17</v>
      </c>
      <c r="B23" s="451" t="s">
        <v>526</v>
      </c>
      <c r="C23" s="451">
        <v>4653675.8600000003</v>
      </c>
      <c r="D23" s="451">
        <v>3734589.48</v>
      </c>
      <c r="E23" s="451">
        <v>919086.38</v>
      </c>
      <c r="F23" s="451">
        <v>0</v>
      </c>
      <c r="G23" s="451">
        <v>0</v>
      </c>
      <c r="H23" s="451">
        <v>96626.319999999992</v>
      </c>
      <c r="I23" s="451">
        <v>16189.149999999998</v>
      </c>
      <c r="J23" s="451">
        <v>80437.17</v>
      </c>
      <c r="K23" s="451">
        <v>0</v>
      </c>
      <c r="L23" s="451">
        <v>0</v>
      </c>
    </row>
    <row r="24" spans="1:12">
      <c r="A24" s="436">
        <v>18</v>
      </c>
      <c r="B24" s="451" t="s">
        <v>449</v>
      </c>
      <c r="C24" s="451">
        <v>15276103.76</v>
      </c>
      <c r="D24" s="451">
        <v>15268764.890000001</v>
      </c>
      <c r="E24" s="451">
        <v>0</v>
      </c>
      <c r="F24" s="451">
        <v>7338.87</v>
      </c>
      <c r="G24" s="451">
        <v>0</v>
      </c>
      <c r="H24" s="451">
        <v>15361.05</v>
      </c>
      <c r="I24" s="451">
        <v>11685.5</v>
      </c>
      <c r="J24" s="451">
        <v>0</v>
      </c>
      <c r="K24" s="451">
        <v>3675.55</v>
      </c>
      <c r="L24" s="451">
        <v>0</v>
      </c>
    </row>
    <row r="25" spans="1:12">
      <c r="A25" s="436">
        <v>19</v>
      </c>
      <c r="B25" s="451" t="s">
        <v>450</v>
      </c>
      <c r="C25" s="451">
        <v>2070860.3399999999</v>
      </c>
      <c r="D25" s="451">
        <v>2017779.7199999997</v>
      </c>
      <c r="E25" s="451">
        <v>0</v>
      </c>
      <c r="F25" s="451">
        <v>53080.62</v>
      </c>
      <c r="G25" s="451">
        <v>0</v>
      </c>
      <c r="H25" s="451">
        <v>31973.65</v>
      </c>
      <c r="I25" s="451">
        <v>12653.609999999999</v>
      </c>
      <c r="J25" s="451">
        <v>0</v>
      </c>
      <c r="K25" s="451">
        <v>19320.04</v>
      </c>
      <c r="L25" s="451">
        <v>0</v>
      </c>
    </row>
    <row r="26" spans="1:12">
      <c r="A26" s="436">
        <v>20</v>
      </c>
      <c r="B26" s="451" t="s">
        <v>525</v>
      </c>
      <c r="C26" s="451">
        <v>34191338.209999993</v>
      </c>
      <c r="D26" s="451">
        <v>33836776.569999993</v>
      </c>
      <c r="E26" s="451">
        <v>52209.25</v>
      </c>
      <c r="F26" s="451">
        <v>302352.39</v>
      </c>
      <c r="G26" s="451">
        <v>0</v>
      </c>
      <c r="H26" s="451">
        <v>285999.0400000001</v>
      </c>
      <c r="I26" s="451">
        <v>108155.4400000001</v>
      </c>
      <c r="J26" s="451">
        <v>4817.91</v>
      </c>
      <c r="K26" s="451">
        <v>173025.69</v>
      </c>
      <c r="L26" s="451">
        <v>0</v>
      </c>
    </row>
    <row r="27" spans="1:12">
      <c r="A27" s="436">
        <v>21</v>
      </c>
      <c r="B27" s="451" t="s">
        <v>451</v>
      </c>
      <c r="C27" s="451">
        <v>4413425.6999999993</v>
      </c>
      <c r="D27" s="451">
        <v>4010130.3799999994</v>
      </c>
      <c r="E27" s="451">
        <v>377958.1</v>
      </c>
      <c r="F27" s="451">
        <v>25337.22</v>
      </c>
      <c r="G27" s="451">
        <v>0</v>
      </c>
      <c r="H27" s="451">
        <v>72426.81</v>
      </c>
      <c r="I27" s="451">
        <v>17435.099999999999</v>
      </c>
      <c r="J27" s="451">
        <v>30921.429999999997</v>
      </c>
      <c r="K27" s="451">
        <v>24070.28</v>
      </c>
      <c r="L27" s="451">
        <v>0</v>
      </c>
    </row>
    <row r="28" spans="1:12">
      <c r="A28" s="436">
        <v>22</v>
      </c>
      <c r="B28" s="451" t="s">
        <v>452</v>
      </c>
      <c r="C28" s="451">
        <v>1557454.79</v>
      </c>
      <c r="D28" s="451">
        <v>893690.49999999988</v>
      </c>
      <c r="E28" s="451">
        <v>3971.8</v>
      </c>
      <c r="F28" s="451">
        <v>659792.49000000011</v>
      </c>
      <c r="G28" s="451">
        <v>0</v>
      </c>
      <c r="H28" s="451">
        <v>275532.77</v>
      </c>
      <c r="I28" s="451">
        <v>4033.5099999999993</v>
      </c>
      <c r="J28" s="451">
        <v>337.75</v>
      </c>
      <c r="K28" s="451">
        <v>271161.51</v>
      </c>
      <c r="L28" s="451">
        <v>0</v>
      </c>
    </row>
    <row r="29" spans="1:12">
      <c r="A29" s="436">
        <v>23</v>
      </c>
      <c r="B29" s="451" t="s">
        <v>453</v>
      </c>
      <c r="C29" s="451">
        <v>137222066.97999999</v>
      </c>
      <c r="D29" s="451">
        <v>129891953.42999998</v>
      </c>
      <c r="E29" s="451">
        <v>2366859.3899999992</v>
      </c>
      <c r="F29" s="451">
        <v>4963254.1600000011</v>
      </c>
      <c r="G29" s="451">
        <v>0</v>
      </c>
      <c r="H29" s="451">
        <v>3176533.3399999966</v>
      </c>
      <c r="I29" s="451">
        <v>679948.6399999992</v>
      </c>
      <c r="J29" s="451">
        <v>263922.52</v>
      </c>
      <c r="K29" s="451">
        <v>2232662.1799999974</v>
      </c>
      <c r="L29" s="451">
        <v>0</v>
      </c>
    </row>
    <row r="30" spans="1:12">
      <c r="A30" s="436">
        <v>24</v>
      </c>
      <c r="B30" s="451" t="s">
        <v>524</v>
      </c>
      <c r="C30" s="451">
        <v>145331227.68999982</v>
      </c>
      <c r="D30" s="451">
        <v>137242439.67999983</v>
      </c>
      <c r="E30" s="451">
        <v>4282347.13</v>
      </c>
      <c r="F30" s="451">
        <v>3806440.8799999994</v>
      </c>
      <c r="G30" s="451">
        <v>0</v>
      </c>
      <c r="H30" s="451">
        <v>3347871.4299999992</v>
      </c>
      <c r="I30" s="451">
        <v>800386.45999999926</v>
      </c>
      <c r="J30" s="451">
        <v>458042.2099999999</v>
      </c>
      <c r="K30" s="451">
        <v>2089442.76</v>
      </c>
      <c r="L30" s="451">
        <v>0</v>
      </c>
    </row>
    <row r="31" spans="1:12">
      <c r="A31" s="436">
        <v>25</v>
      </c>
      <c r="B31" s="451" t="s">
        <v>454</v>
      </c>
      <c r="C31" s="451">
        <v>54299777.880000025</v>
      </c>
      <c r="D31" s="451">
        <v>50054720.890000023</v>
      </c>
      <c r="E31" s="451">
        <v>1512675.84</v>
      </c>
      <c r="F31" s="451">
        <v>2732381.15</v>
      </c>
      <c r="G31" s="451">
        <v>0</v>
      </c>
      <c r="H31" s="451">
        <v>1419665.3800000001</v>
      </c>
      <c r="I31" s="451">
        <v>147766.20000000027</v>
      </c>
      <c r="J31" s="451">
        <v>171886.08999999997</v>
      </c>
      <c r="K31" s="451">
        <v>1100013.0899999999</v>
      </c>
      <c r="L31" s="451">
        <v>0</v>
      </c>
    </row>
    <row r="32" spans="1:12">
      <c r="A32" s="436">
        <v>26</v>
      </c>
      <c r="B32" s="451" t="s">
        <v>521</v>
      </c>
      <c r="C32" s="451">
        <v>38998432.779999949</v>
      </c>
      <c r="D32" s="451">
        <v>34493534.409999952</v>
      </c>
      <c r="E32" s="451">
        <v>1770325.9399999995</v>
      </c>
      <c r="F32" s="451">
        <v>2734572.4299999988</v>
      </c>
      <c r="G32" s="451">
        <v>0</v>
      </c>
      <c r="H32" s="451">
        <v>1237612.3299999989</v>
      </c>
      <c r="I32" s="451">
        <v>133091.35999999984</v>
      </c>
      <c r="J32" s="451">
        <v>105815.36999999998</v>
      </c>
      <c r="K32" s="451">
        <v>998705.59999999916</v>
      </c>
      <c r="L32" s="451">
        <v>0</v>
      </c>
    </row>
    <row r="33" spans="1:12">
      <c r="A33" s="436">
        <v>27</v>
      </c>
      <c r="B33" s="505" t="s">
        <v>64</v>
      </c>
      <c r="C33" s="451">
        <v>1197891454.8974662</v>
      </c>
      <c r="D33" s="451">
        <v>1088928209.827466</v>
      </c>
      <c r="E33" s="451">
        <v>67696661.410000011</v>
      </c>
      <c r="F33" s="451">
        <v>41266583.659999996</v>
      </c>
      <c r="G33" s="451">
        <v>0</v>
      </c>
      <c r="H33" s="451">
        <v>28247048.029081497</v>
      </c>
      <c r="I33" s="451">
        <v>4448021.0890815072</v>
      </c>
      <c r="J33" s="451">
        <v>6118956.1999999993</v>
      </c>
      <c r="K33" s="451">
        <v>17680070.739999995</v>
      </c>
      <c r="L33" s="451">
        <v>0</v>
      </c>
    </row>
    <row r="35" spans="1:12">
      <c r="B35" s="504"/>
      <c r="C35" s="504"/>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6640625" defaultRowHeight="12"/>
  <cols>
    <col min="1" max="1" width="11.88671875" style="506" bestFit="1" customWidth="1"/>
    <col min="2" max="2" width="68.6640625" style="506" customWidth="1"/>
    <col min="3" max="11" width="28.33203125" style="506" customWidth="1"/>
    <col min="12" max="16384" width="8.6640625" style="506"/>
  </cols>
  <sheetData>
    <row r="1" spans="1:11" s="447" customFormat="1" ht="13.8">
      <c r="A1" s="348" t="s">
        <v>30</v>
      </c>
      <c r="B1" s="433" t="str">
        <f>Info!C2</f>
        <v>Terabank</v>
      </c>
    </row>
    <row r="2" spans="1:11" s="447" customFormat="1">
      <c r="A2" s="348" t="s">
        <v>31</v>
      </c>
      <c r="B2" s="432">
        <f>'1. key ratios'!B2</f>
        <v>45107</v>
      </c>
    </row>
    <row r="3" spans="1:11" s="447" customFormat="1">
      <c r="A3" s="349" t="s">
        <v>504</v>
      </c>
    </row>
    <row r="4" spans="1:11">
      <c r="C4" s="510" t="s">
        <v>698</v>
      </c>
      <c r="D4" s="510" t="s">
        <v>697</v>
      </c>
      <c r="E4" s="510" t="s">
        <v>696</v>
      </c>
      <c r="F4" s="510" t="s">
        <v>695</v>
      </c>
      <c r="G4" s="510" t="s">
        <v>694</v>
      </c>
      <c r="H4" s="510" t="s">
        <v>693</v>
      </c>
      <c r="I4" s="510" t="s">
        <v>692</v>
      </c>
      <c r="J4" s="510" t="s">
        <v>691</v>
      </c>
      <c r="K4" s="510" t="s">
        <v>690</v>
      </c>
    </row>
    <row r="5" spans="1:11" ht="104.1" customHeight="1">
      <c r="A5" s="657" t="s">
        <v>689</v>
      </c>
      <c r="B5" s="658"/>
      <c r="C5" s="509" t="s">
        <v>505</v>
      </c>
      <c r="D5" s="509" t="s">
        <v>506</v>
      </c>
      <c r="E5" s="509" t="s">
        <v>507</v>
      </c>
      <c r="F5" s="509" t="s">
        <v>508</v>
      </c>
      <c r="G5" s="509" t="s">
        <v>509</v>
      </c>
      <c r="H5" s="509" t="s">
        <v>510</v>
      </c>
      <c r="I5" s="509" t="s">
        <v>511</v>
      </c>
      <c r="J5" s="509" t="s">
        <v>512</v>
      </c>
      <c r="K5" s="509" t="s">
        <v>513</v>
      </c>
    </row>
    <row r="6" spans="1:11">
      <c r="A6" s="436">
        <v>1</v>
      </c>
      <c r="B6" s="436" t="s">
        <v>473</v>
      </c>
      <c r="C6" s="436">
        <v>26395064.780000001</v>
      </c>
      <c r="D6" s="436">
        <v>48019568.939999998</v>
      </c>
      <c r="E6" s="436">
        <v>0</v>
      </c>
      <c r="F6" s="436">
        <v>3983035.6399999997</v>
      </c>
      <c r="G6" s="436">
        <v>952874212.38999867</v>
      </c>
      <c r="H6" s="436">
        <v>0</v>
      </c>
      <c r="I6" s="436">
        <v>77729330.22999984</v>
      </c>
      <c r="J6" s="436">
        <v>13123676.581800014</v>
      </c>
      <c r="K6" s="436">
        <v>75766566.335664511</v>
      </c>
    </row>
    <row r="7" spans="1:11">
      <c r="A7" s="436">
        <v>2</v>
      </c>
      <c r="B7" s="436" t="s">
        <v>514</v>
      </c>
      <c r="C7" s="436">
        <v>0</v>
      </c>
      <c r="D7" s="436">
        <v>0</v>
      </c>
      <c r="E7" s="436">
        <v>0</v>
      </c>
      <c r="F7" s="436">
        <v>0</v>
      </c>
      <c r="G7" s="436">
        <v>0</v>
      </c>
      <c r="H7" s="436">
        <v>0</v>
      </c>
      <c r="I7" s="436">
        <v>0</v>
      </c>
      <c r="J7" s="436">
        <v>0</v>
      </c>
      <c r="K7" s="436">
        <v>31140594.219999999</v>
      </c>
    </row>
    <row r="8" spans="1:11">
      <c r="A8" s="436">
        <v>3</v>
      </c>
      <c r="B8" s="436" t="s">
        <v>481</v>
      </c>
      <c r="C8" s="436">
        <v>11742636.760000005</v>
      </c>
      <c r="D8" s="436">
        <v>0</v>
      </c>
      <c r="E8" s="436">
        <v>0</v>
      </c>
      <c r="F8" s="436">
        <v>0</v>
      </c>
      <c r="G8" s="436">
        <v>25895179.229999989</v>
      </c>
      <c r="H8" s="436">
        <v>0</v>
      </c>
      <c r="I8" s="436">
        <v>8183155.2199999988</v>
      </c>
      <c r="J8" s="436">
        <v>634201.38699999999</v>
      </c>
      <c r="K8" s="436">
        <v>283428.54600000381</v>
      </c>
    </row>
    <row r="9" spans="1:11">
      <c r="A9" s="436">
        <v>4</v>
      </c>
      <c r="B9" s="456" t="s">
        <v>515</v>
      </c>
      <c r="C9" s="436">
        <v>79247.839999999982</v>
      </c>
      <c r="D9" s="436">
        <v>17961.39</v>
      </c>
      <c r="E9" s="436">
        <v>0</v>
      </c>
      <c r="F9" s="436">
        <v>0</v>
      </c>
      <c r="G9" s="436">
        <v>35450020.079999991</v>
      </c>
      <c r="H9" s="436">
        <v>0</v>
      </c>
      <c r="I9" s="436">
        <v>2326897.8199999989</v>
      </c>
      <c r="J9" s="436">
        <v>795940.90090000012</v>
      </c>
      <c r="K9" s="436">
        <v>2596515.6291000172</v>
      </c>
    </row>
    <row r="10" spans="1:11">
      <c r="A10" s="436">
        <v>5</v>
      </c>
      <c r="B10" s="456" t="s">
        <v>516</v>
      </c>
      <c r="C10" s="436">
        <v>0</v>
      </c>
      <c r="D10" s="436">
        <v>0</v>
      </c>
      <c r="E10" s="436">
        <v>0</v>
      </c>
      <c r="F10" s="436">
        <v>0</v>
      </c>
      <c r="G10" s="436">
        <v>0</v>
      </c>
      <c r="H10" s="436">
        <v>0</v>
      </c>
      <c r="I10" s="436">
        <v>0</v>
      </c>
      <c r="J10" s="436">
        <v>0</v>
      </c>
      <c r="K10" s="436">
        <v>0</v>
      </c>
    </row>
    <row r="11" spans="1:11">
      <c r="A11" s="436">
        <v>6</v>
      </c>
      <c r="B11" s="456" t="s">
        <v>517</v>
      </c>
      <c r="C11" s="436">
        <v>57474.35</v>
      </c>
      <c r="D11" s="436">
        <v>0</v>
      </c>
      <c r="E11" s="436">
        <v>0</v>
      </c>
      <c r="F11" s="436">
        <v>0</v>
      </c>
      <c r="G11" s="436">
        <v>33748.93</v>
      </c>
      <c r="H11" s="436">
        <v>0</v>
      </c>
      <c r="I11" s="436">
        <v>0</v>
      </c>
      <c r="J11" s="436">
        <v>125534.5092</v>
      </c>
      <c r="K11" s="436">
        <v>22.190800000011222</v>
      </c>
    </row>
    <row r="13" spans="1:11" ht="13.8">
      <c r="B13" s="507"/>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6640625" defaultRowHeight="14.4"/>
  <cols>
    <col min="1" max="1" width="10" style="511" bestFit="1" customWidth="1"/>
    <col min="2" max="2" width="71.6640625" style="511" customWidth="1"/>
    <col min="3" max="3" width="10.5546875" style="511" bestFit="1" customWidth="1"/>
    <col min="4" max="7" width="15.5546875" style="511" customWidth="1"/>
    <col min="8" max="8" width="10.5546875" style="511" bestFit="1" customWidth="1"/>
    <col min="9" max="12" width="17.33203125" style="511" customWidth="1"/>
    <col min="13" max="13" width="10.5546875" style="511" bestFit="1" customWidth="1"/>
    <col min="14" max="17" width="16.109375" style="511" customWidth="1"/>
    <col min="18" max="18" width="12.33203125" style="511" bestFit="1" customWidth="1"/>
    <col min="19" max="19" width="46.88671875" style="511" bestFit="1" customWidth="1"/>
    <col min="20" max="20" width="43.44140625" style="511" bestFit="1" customWidth="1"/>
    <col min="21" max="21" width="45.88671875" style="511" bestFit="1" customWidth="1"/>
    <col min="22" max="22" width="43.44140625" style="511" bestFit="1" customWidth="1"/>
    <col min="23" max="16384" width="8.6640625" style="511"/>
  </cols>
  <sheetData>
    <row r="1" spans="1:22">
      <c r="A1" s="348" t="s">
        <v>30</v>
      </c>
      <c r="B1" s="433" t="str">
        <f>Info!C2</f>
        <v>Terabank</v>
      </c>
    </row>
    <row r="2" spans="1:22">
      <c r="A2" s="348" t="s">
        <v>31</v>
      </c>
      <c r="B2" s="432">
        <f>'1. key ratios'!B2</f>
        <v>45107</v>
      </c>
    </row>
    <row r="3" spans="1:22">
      <c r="A3" s="349" t="s">
        <v>532</v>
      </c>
      <c r="B3" s="447"/>
    </row>
    <row r="4" spans="1:22">
      <c r="A4" s="349"/>
      <c r="B4" s="447"/>
    </row>
    <row r="5" spans="1:22" ht="24" customHeight="1">
      <c r="A5" s="659" t="s">
        <v>533</v>
      </c>
      <c r="B5" s="660"/>
      <c r="C5" s="664" t="s">
        <v>699</v>
      </c>
      <c r="D5" s="664"/>
      <c r="E5" s="664"/>
      <c r="F5" s="664"/>
      <c r="G5" s="664"/>
      <c r="H5" s="664" t="s">
        <v>551</v>
      </c>
      <c r="I5" s="664"/>
      <c r="J5" s="664"/>
      <c r="K5" s="664"/>
      <c r="L5" s="664"/>
      <c r="M5" s="664" t="s">
        <v>663</v>
      </c>
      <c r="N5" s="664"/>
      <c r="O5" s="664"/>
      <c r="P5" s="664"/>
      <c r="Q5" s="664"/>
      <c r="R5" s="663" t="s">
        <v>534</v>
      </c>
      <c r="S5" s="663" t="s">
        <v>548</v>
      </c>
      <c r="T5" s="663" t="s">
        <v>549</v>
      </c>
      <c r="U5" s="663" t="s">
        <v>710</v>
      </c>
      <c r="V5" s="663" t="s">
        <v>711</v>
      </c>
    </row>
    <row r="6" spans="1:22" ht="36" customHeight="1">
      <c r="A6" s="661"/>
      <c r="B6" s="662"/>
      <c r="C6" s="520"/>
      <c r="D6" s="445" t="s">
        <v>684</v>
      </c>
      <c r="E6" s="445" t="s">
        <v>683</v>
      </c>
      <c r="F6" s="445" t="s">
        <v>682</v>
      </c>
      <c r="G6" s="445" t="s">
        <v>681</v>
      </c>
      <c r="H6" s="520"/>
      <c r="I6" s="445" t="s">
        <v>684</v>
      </c>
      <c r="J6" s="445" t="s">
        <v>683</v>
      </c>
      <c r="K6" s="445" t="s">
        <v>682</v>
      </c>
      <c r="L6" s="445" t="s">
        <v>681</v>
      </c>
      <c r="M6" s="520"/>
      <c r="N6" s="445" t="s">
        <v>684</v>
      </c>
      <c r="O6" s="445" t="s">
        <v>683</v>
      </c>
      <c r="P6" s="445" t="s">
        <v>682</v>
      </c>
      <c r="Q6" s="445" t="s">
        <v>681</v>
      </c>
      <c r="R6" s="663"/>
      <c r="S6" s="663"/>
      <c r="T6" s="663"/>
      <c r="U6" s="663"/>
      <c r="V6" s="663"/>
    </row>
    <row r="7" spans="1:22">
      <c r="A7" s="515">
        <v>1</v>
      </c>
      <c r="B7" s="519" t="s">
        <v>542</v>
      </c>
      <c r="C7" s="508">
        <v>35462985.898000002</v>
      </c>
      <c r="D7" s="508">
        <v>33962958.218000002</v>
      </c>
      <c r="E7" s="508">
        <v>913830.13</v>
      </c>
      <c r="F7" s="508">
        <v>586197.55000000005</v>
      </c>
      <c r="G7" s="508">
        <v>0</v>
      </c>
      <c r="H7" s="508">
        <v>36231011.370099992</v>
      </c>
      <c r="I7" s="508">
        <v>34569184.230099991</v>
      </c>
      <c r="J7" s="508">
        <v>965816.33</v>
      </c>
      <c r="K7" s="508">
        <v>696010.81</v>
      </c>
      <c r="L7" s="508">
        <v>0</v>
      </c>
      <c r="M7" s="508">
        <v>552009.54187644995</v>
      </c>
      <c r="N7" s="508">
        <v>109583.58669387001</v>
      </c>
      <c r="O7" s="508">
        <v>106805.16095582</v>
      </c>
      <c r="P7" s="508">
        <v>335620.79422675999</v>
      </c>
      <c r="Q7" s="508">
        <v>0</v>
      </c>
      <c r="R7" s="508">
        <v>2981</v>
      </c>
      <c r="S7" s="531">
        <v>0.36833490285499737</v>
      </c>
      <c r="T7" s="538">
        <v>0.44365274989430081</v>
      </c>
      <c r="U7" s="508">
        <v>0.37172403999999998</v>
      </c>
      <c r="V7" s="532">
        <v>27.3383</v>
      </c>
    </row>
    <row r="8" spans="1:22">
      <c r="A8" s="515">
        <v>2</v>
      </c>
      <c r="B8" s="518" t="s">
        <v>541</v>
      </c>
      <c r="C8" s="508">
        <v>92520040.768800005</v>
      </c>
      <c r="D8" s="508">
        <v>87349976.574100003</v>
      </c>
      <c r="E8" s="508">
        <v>1936824.3821999999</v>
      </c>
      <c r="F8" s="508">
        <v>3233239.8125</v>
      </c>
      <c r="G8" s="508">
        <v>0</v>
      </c>
      <c r="H8" s="508">
        <v>93018564.587499797</v>
      </c>
      <c r="I8" s="508">
        <v>87648311.432199806</v>
      </c>
      <c r="J8" s="508">
        <v>1947815.9373000001</v>
      </c>
      <c r="K8" s="508">
        <v>3422437.2179999999</v>
      </c>
      <c r="L8" s="508">
        <v>0</v>
      </c>
      <c r="M8" s="508">
        <v>2740434.2479222398</v>
      </c>
      <c r="N8" s="508">
        <v>474851.60266048997</v>
      </c>
      <c r="O8" s="508">
        <v>206216.9606666</v>
      </c>
      <c r="P8" s="508">
        <v>2059365.6845951499</v>
      </c>
      <c r="Q8" s="508">
        <v>0</v>
      </c>
      <c r="R8" s="508">
        <v>6564</v>
      </c>
      <c r="S8" s="531">
        <v>0.12673762527493315</v>
      </c>
      <c r="T8" s="538">
        <v>0.15062798812122011</v>
      </c>
      <c r="U8" s="508">
        <v>0.12918690999999999</v>
      </c>
      <c r="V8" s="532">
        <v>50.814300000000003</v>
      </c>
    </row>
    <row r="9" spans="1:22">
      <c r="A9" s="515">
        <v>3</v>
      </c>
      <c r="B9" s="518" t="s">
        <v>540</v>
      </c>
      <c r="C9" s="508">
        <v>0</v>
      </c>
      <c r="D9" s="508">
        <v>0</v>
      </c>
      <c r="E9" s="508">
        <v>0</v>
      </c>
      <c r="F9" s="508">
        <v>0</v>
      </c>
      <c r="G9" s="508">
        <v>0</v>
      </c>
      <c r="H9" s="508">
        <v>0</v>
      </c>
      <c r="I9" s="508">
        <v>0</v>
      </c>
      <c r="J9" s="508">
        <v>0</v>
      </c>
      <c r="K9" s="508">
        <v>0</v>
      </c>
      <c r="L9" s="508">
        <v>0</v>
      </c>
      <c r="M9" s="508">
        <v>0</v>
      </c>
      <c r="N9" s="508">
        <v>0</v>
      </c>
      <c r="O9" s="508">
        <v>0</v>
      </c>
      <c r="P9" s="508">
        <v>0</v>
      </c>
      <c r="Q9" s="508">
        <v>0</v>
      </c>
      <c r="R9" s="508">
        <v>0</v>
      </c>
      <c r="S9" s="531" t="s">
        <v>722</v>
      </c>
      <c r="T9" s="538" t="s">
        <v>722</v>
      </c>
      <c r="U9" s="508">
        <v>0</v>
      </c>
      <c r="V9" s="532">
        <v>0</v>
      </c>
    </row>
    <row r="10" spans="1:22">
      <c r="A10" s="515">
        <v>4</v>
      </c>
      <c r="B10" s="518" t="s">
        <v>539</v>
      </c>
      <c r="C10" s="508">
        <v>17534.05</v>
      </c>
      <c r="D10" s="508">
        <v>15854.26</v>
      </c>
      <c r="E10" s="508">
        <v>0</v>
      </c>
      <c r="F10" s="508">
        <v>1679.79</v>
      </c>
      <c r="G10" s="508">
        <v>0</v>
      </c>
      <c r="H10" s="508">
        <v>17534.05</v>
      </c>
      <c r="I10" s="508">
        <v>15854.26</v>
      </c>
      <c r="J10" s="508">
        <v>0</v>
      </c>
      <c r="K10" s="508">
        <v>1679.79</v>
      </c>
      <c r="L10" s="508">
        <v>0</v>
      </c>
      <c r="M10" s="508">
        <v>1820.6000511899999</v>
      </c>
      <c r="N10" s="508">
        <v>140.81005119</v>
      </c>
      <c r="O10" s="508">
        <v>0</v>
      </c>
      <c r="P10" s="508">
        <v>1679.79</v>
      </c>
      <c r="Q10" s="508">
        <v>0</v>
      </c>
      <c r="R10" s="508">
        <v>18</v>
      </c>
      <c r="S10" s="531">
        <v>0</v>
      </c>
      <c r="T10" s="538">
        <v>0.24731005535591077</v>
      </c>
      <c r="U10" s="508">
        <v>0</v>
      </c>
      <c r="V10" s="532">
        <v>12.103899999999999</v>
      </c>
    </row>
    <row r="11" spans="1:22">
      <c r="A11" s="515">
        <v>5</v>
      </c>
      <c r="B11" s="518" t="s">
        <v>538</v>
      </c>
      <c r="C11" s="508">
        <v>2022376.6224</v>
      </c>
      <c r="D11" s="508">
        <v>1866029.75</v>
      </c>
      <c r="E11" s="508">
        <v>27303.55</v>
      </c>
      <c r="F11" s="508">
        <v>129043.3224</v>
      </c>
      <c r="G11" s="508">
        <v>0</v>
      </c>
      <c r="H11" s="508">
        <v>2034388.7924000002</v>
      </c>
      <c r="I11" s="508">
        <v>1872531.03</v>
      </c>
      <c r="J11" s="508">
        <v>28570.62</v>
      </c>
      <c r="K11" s="508">
        <v>133287.14239999998</v>
      </c>
      <c r="L11" s="508">
        <v>0</v>
      </c>
      <c r="M11" s="508">
        <v>155221.99733322</v>
      </c>
      <c r="N11" s="508">
        <v>30082.19694107</v>
      </c>
      <c r="O11" s="508">
        <v>4116.0439060799999</v>
      </c>
      <c r="P11" s="508">
        <v>121023.75648607001</v>
      </c>
      <c r="Q11" s="508">
        <v>0</v>
      </c>
      <c r="R11" s="508">
        <v>3081</v>
      </c>
      <c r="S11" s="531">
        <v>0.13660884347992236</v>
      </c>
      <c r="T11" s="538">
        <v>0.14545621171494599</v>
      </c>
      <c r="U11" s="508">
        <v>0.13473941</v>
      </c>
      <c r="V11" s="532">
        <v>26.801500000000001</v>
      </c>
    </row>
    <row r="12" spans="1:22">
      <c r="A12" s="515">
        <v>6</v>
      </c>
      <c r="B12" s="518" t="s">
        <v>537</v>
      </c>
      <c r="C12" s="508">
        <v>2136285.1117000002</v>
      </c>
      <c r="D12" s="508">
        <v>1959765.9971</v>
      </c>
      <c r="E12" s="508">
        <v>85086.634600000005</v>
      </c>
      <c r="F12" s="508">
        <v>91432.48</v>
      </c>
      <c r="G12" s="508">
        <v>0</v>
      </c>
      <c r="H12" s="508">
        <v>2184802.1335999998</v>
      </c>
      <c r="I12" s="508">
        <v>1983760.8363999999</v>
      </c>
      <c r="J12" s="508">
        <v>87711.427200000006</v>
      </c>
      <c r="K12" s="508">
        <v>113329.87</v>
      </c>
      <c r="L12" s="508">
        <v>0</v>
      </c>
      <c r="M12" s="508">
        <v>142751.22227391999</v>
      </c>
      <c r="N12" s="508">
        <v>32506.52953448</v>
      </c>
      <c r="O12" s="508">
        <v>14097.70506649</v>
      </c>
      <c r="P12" s="508">
        <v>96146.987672949996</v>
      </c>
      <c r="Q12" s="508">
        <v>0</v>
      </c>
      <c r="R12" s="508">
        <v>1665</v>
      </c>
      <c r="S12" s="531">
        <v>0.26415079146472586</v>
      </c>
      <c r="T12" s="538">
        <v>0.33333572659046673</v>
      </c>
      <c r="U12" s="508">
        <v>0.26840995000000001</v>
      </c>
      <c r="V12" s="532">
        <v>26.8294</v>
      </c>
    </row>
    <row r="13" spans="1:22">
      <c r="A13" s="515">
        <v>7</v>
      </c>
      <c r="B13" s="518" t="s">
        <v>536</v>
      </c>
      <c r="C13" s="508">
        <v>97990417.278100014</v>
      </c>
      <c r="D13" s="508">
        <v>92721432.057200015</v>
      </c>
      <c r="E13" s="508">
        <v>2562395.8737000003</v>
      </c>
      <c r="F13" s="508">
        <v>2706589.3472000007</v>
      </c>
      <c r="G13" s="508">
        <v>0</v>
      </c>
      <c r="H13" s="508">
        <v>98453121.550299972</v>
      </c>
      <c r="I13" s="508">
        <v>93229793.401899979</v>
      </c>
      <c r="J13" s="508">
        <v>2415412.6232000003</v>
      </c>
      <c r="K13" s="508">
        <v>2807915.5251999996</v>
      </c>
      <c r="L13" s="508">
        <v>0</v>
      </c>
      <c r="M13" s="508">
        <v>1079773.8985063301</v>
      </c>
      <c r="N13" s="508">
        <v>151696.64641251002</v>
      </c>
      <c r="O13" s="508">
        <v>59676.198979549998</v>
      </c>
      <c r="P13" s="508">
        <v>868401.05311427009</v>
      </c>
      <c r="Q13" s="508">
        <v>0</v>
      </c>
      <c r="R13" s="508">
        <v>1318</v>
      </c>
      <c r="S13" s="531">
        <v>0.11478936028907512</v>
      </c>
      <c r="T13" s="538">
        <v>0.12770793923093696</v>
      </c>
      <c r="U13" s="508">
        <v>0.11431292</v>
      </c>
      <c r="V13" s="532">
        <v>113.0123</v>
      </c>
    </row>
    <row r="14" spans="1:22">
      <c r="A14" s="513">
        <v>7.1</v>
      </c>
      <c r="B14" s="512" t="s">
        <v>545</v>
      </c>
      <c r="C14" s="508">
        <v>73416082.302200004</v>
      </c>
      <c r="D14" s="508">
        <v>69490199.380099997</v>
      </c>
      <c r="E14" s="508">
        <v>1614266.8126000001</v>
      </c>
      <c r="F14" s="508">
        <v>2311616.1095000003</v>
      </c>
      <c r="G14" s="508">
        <v>0</v>
      </c>
      <c r="H14" s="508">
        <v>73967708.003599972</v>
      </c>
      <c r="I14" s="508">
        <v>69934035.123099983</v>
      </c>
      <c r="J14" s="508">
        <v>1626709.2268000001</v>
      </c>
      <c r="K14" s="508">
        <v>2406963.6536999997</v>
      </c>
      <c r="L14" s="508">
        <v>0</v>
      </c>
      <c r="M14" s="508">
        <v>863925.95218860998</v>
      </c>
      <c r="N14" s="508">
        <v>109944.11242131001</v>
      </c>
      <c r="O14" s="508">
        <v>45570.992990750005</v>
      </c>
      <c r="P14" s="508">
        <v>708410.84677654994</v>
      </c>
      <c r="Q14" s="508">
        <v>0</v>
      </c>
      <c r="R14" s="508">
        <v>900</v>
      </c>
      <c r="S14" s="531">
        <v>0.11843732726245629</v>
      </c>
      <c r="T14" s="538">
        <v>0.13210970827640012</v>
      </c>
      <c r="U14" s="508">
        <v>0.11187776000000001</v>
      </c>
      <c r="V14" s="532">
        <v>113.7957</v>
      </c>
    </row>
    <row r="15" spans="1:22">
      <c r="A15" s="513">
        <v>7.2</v>
      </c>
      <c r="B15" s="512" t="s">
        <v>547</v>
      </c>
      <c r="C15" s="508">
        <v>16022543.0767</v>
      </c>
      <c r="D15" s="508">
        <v>15378760.7467</v>
      </c>
      <c r="E15" s="508">
        <v>368717.45</v>
      </c>
      <c r="F15" s="508">
        <v>275064.88</v>
      </c>
      <c r="G15" s="508">
        <v>0</v>
      </c>
      <c r="H15" s="508">
        <v>16142141.947800001</v>
      </c>
      <c r="I15" s="508">
        <v>15495609.437800001</v>
      </c>
      <c r="J15" s="508">
        <v>368510.66</v>
      </c>
      <c r="K15" s="508">
        <v>278021.84999999998</v>
      </c>
      <c r="L15" s="508">
        <v>0</v>
      </c>
      <c r="M15" s="508">
        <v>160569.93097945</v>
      </c>
      <c r="N15" s="508">
        <v>25202.391285350001</v>
      </c>
      <c r="O15" s="508">
        <v>10914.185981410001</v>
      </c>
      <c r="P15" s="508">
        <v>124453.35371269</v>
      </c>
      <c r="Q15" s="508">
        <v>0</v>
      </c>
      <c r="R15" s="508">
        <v>294</v>
      </c>
      <c r="S15" s="531">
        <v>0.13276168259345794</v>
      </c>
      <c r="T15" s="538">
        <v>0.14505341299065422</v>
      </c>
      <c r="U15" s="508">
        <v>0.12235628</v>
      </c>
      <c r="V15" s="532">
        <v>97.231800000000007</v>
      </c>
    </row>
    <row r="16" spans="1:22">
      <c r="A16" s="513">
        <v>7.3</v>
      </c>
      <c r="B16" s="512" t="s">
        <v>544</v>
      </c>
      <c r="C16" s="508">
        <v>8551791.8991999999</v>
      </c>
      <c r="D16" s="508">
        <v>7852471.9304</v>
      </c>
      <c r="E16" s="508">
        <v>579411.61109999998</v>
      </c>
      <c r="F16" s="508">
        <v>119908.35770000001</v>
      </c>
      <c r="G16" s="508">
        <v>0</v>
      </c>
      <c r="H16" s="508">
        <v>8343271.5988999987</v>
      </c>
      <c r="I16" s="508">
        <v>7800148.8409999991</v>
      </c>
      <c r="J16" s="508">
        <v>420192.73639999999</v>
      </c>
      <c r="K16" s="508">
        <v>122930.0215</v>
      </c>
      <c r="L16" s="508">
        <v>0</v>
      </c>
      <c r="M16" s="508">
        <v>55278.015338269994</v>
      </c>
      <c r="N16" s="508">
        <v>16550.142705849998</v>
      </c>
      <c r="O16" s="508">
        <v>3191.02000739</v>
      </c>
      <c r="P16" s="508">
        <v>35536.852625029998</v>
      </c>
      <c r="Q16" s="508">
        <v>0</v>
      </c>
      <c r="R16" s="508">
        <v>124</v>
      </c>
      <c r="S16" s="531">
        <v>9.6342579523938973E-2</v>
      </c>
      <c r="T16" s="538">
        <v>0.10672142932061318</v>
      </c>
      <c r="U16" s="508">
        <v>0.12014859</v>
      </c>
      <c r="V16" s="532">
        <v>136.20660000000001</v>
      </c>
    </row>
    <row r="17" spans="1:22">
      <c r="A17" s="515">
        <v>8</v>
      </c>
      <c r="B17" s="518" t="s">
        <v>543</v>
      </c>
      <c r="C17" s="508">
        <v>0</v>
      </c>
      <c r="D17" s="508">
        <v>0</v>
      </c>
      <c r="E17" s="508">
        <v>0</v>
      </c>
      <c r="F17" s="508">
        <v>0</v>
      </c>
      <c r="G17" s="508">
        <v>0</v>
      </c>
      <c r="H17" s="508">
        <v>0</v>
      </c>
      <c r="I17" s="508">
        <v>0</v>
      </c>
      <c r="J17" s="508">
        <v>0</v>
      </c>
      <c r="K17" s="508">
        <v>0</v>
      </c>
      <c r="L17" s="508">
        <v>0</v>
      </c>
      <c r="M17" s="508">
        <v>0</v>
      </c>
      <c r="N17" s="508">
        <v>0</v>
      </c>
      <c r="O17" s="508">
        <v>0</v>
      </c>
      <c r="P17" s="508">
        <v>0</v>
      </c>
      <c r="Q17" s="508">
        <v>0</v>
      </c>
      <c r="R17" s="508">
        <v>0</v>
      </c>
      <c r="S17" s="531" t="s">
        <v>722</v>
      </c>
      <c r="T17" s="538" t="s">
        <v>722</v>
      </c>
      <c r="U17" s="508">
        <v>0</v>
      </c>
      <c r="V17" s="532">
        <v>0</v>
      </c>
    </row>
    <row r="18" spans="1:22">
      <c r="A18" s="517">
        <v>9</v>
      </c>
      <c r="B18" s="516" t="s">
        <v>535</v>
      </c>
      <c r="C18" s="508">
        <v>394501.22</v>
      </c>
      <c r="D18" s="508">
        <v>390261.22</v>
      </c>
      <c r="E18" s="508">
        <v>0</v>
      </c>
      <c r="F18" s="508">
        <v>4240</v>
      </c>
      <c r="G18" s="508">
        <v>0</v>
      </c>
      <c r="H18" s="508">
        <v>439129.75999999995</v>
      </c>
      <c r="I18" s="508">
        <v>434070.97</v>
      </c>
      <c r="J18" s="508">
        <v>0</v>
      </c>
      <c r="K18" s="508">
        <v>5058.79</v>
      </c>
      <c r="L18" s="508">
        <v>0</v>
      </c>
      <c r="M18" s="508">
        <v>8580.45204982</v>
      </c>
      <c r="N18" s="508">
        <v>3521.66204982</v>
      </c>
      <c r="O18" s="508">
        <v>0</v>
      </c>
      <c r="P18" s="508">
        <v>5058.79</v>
      </c>
      <c r="Q18" s="508">
        <v>0</v>
      </c>
      <c r="R18" s="508">
        <v>39</v>
      </c>
      <c r="S18" s="531">
        <v>0.10900000000000001</v>
      </c>
      <c r="T18" s="538">
        <v>0.10900000000000001</v>
      </c>
      <c r="U18" s="508">
        <v>0.10718546</v>
      </c>
      <c r="V18" s="532">
        <v>66.770799999999994</v>
      </c>
    </row>
    <row r="19" spans="1:22">
      <c r="A19" s="515">
        <v>10</v>
      </c>
      <c r="B19" s="514" t="s">
        <v>546</v>
      </c>
      <c r="C19" s="508">
        <v>230544140.949</v>
      </c>
      <c r="D19" s="508">
        <v>218266278.07640001</v>
      </c>
      <c r="E19" s="508">
        <v>5525440.5704999994</v>
      </c>
      <c r="F19" s="508">
        <v>6752422.3021000009</v>
      </c>
      <c r="G19" s="508">
        <v>0</v>
      </c>
      <c r="H19" s="508">
        <v>232378552.24389976</v>
      </c>
      <c r="I19" s="508">
        <v>219753506.1605998</v>
      </c>
      <c r="J19" s="508">
        <v>5445326.9376999997</v>
      </c>
      <c r="K19" s="508">
        <v>7179719.1455999995</v>
      </c>
      <c r="L19" s="508">
        <v>0</v>
      </c>
      <c r="M19" s="508">
        <v>4680591.9600131698</v>
      </c>
      <c r="N19" s="508">
        <v>802383.03434342984</v>
      </c>
      <c r="O19" s="508">
        <v>390912.06957454002</v>
      </c>
      <c r="P19" s="508">
        <v>3487296.8560952004</v>
      </c>
      <c r="Q19" s="508">
        <v>0</v>
      </c>
      <c r="R19" s="508">
        <v>15666</v>
      </c>
      <c r="S19" s="531">
        <v>0.20015978553112271</v>
      </c>
      <c r="T19" s="538">
        <v>0.23560183142061139</v>
      </c>
      <c r="U19" s="538">
        <v>0.16146396934645577</v>
      </c>
      <c r="V19" s="532">
        <v>72.725399999999993</v>
      </c>
    </row>
    <row r="20" spans="1:22" ht="24">
      <c r="A20" s="513">
        <v>10.1</v>
      </c>
      <c r="B20" s="512" t="s">
        <v>550</v>
      </c>
      <c r="C20" s="508">
        <v>0</v>
      </c>
      <c r="D20" s="508">
        <v>0</v>
      </c>
      <c r="E20" s="508">
        <v>0</v>
      </c>
      <c r="F20" s="508">
        <v>0</v>
      </c>
      <c r="G20" s="508">
        <v>0</v>
      </c>
      <c r="H20" s="508">
        <v>0</v>
      </c>
      <c r="I20" s="508">
        <v>0</v>
      </c>
      <c r="J20" s="508">
        <v>0</v>
      </c>
      <c r="K20" s="508">
        <v>0</v>
      </c>
      <c r="L20" s="508">
        <v>0</v>
      </c>
      <c r="M20" s="508">
        <v>0</v>
      </c>
      <c r="N20" s="508">
        <v>0</v>
      </c>
      <c r="O20" s="508">
        <v>0</v>
      </c>
      <c r="P20" s="508">
        <v>0</v>
      </c>
      <c r="Q20" s="508">
        <v>0</v>
      </c>
      <c r="R20" s="508">
        <v>0</v>
      </c>
      <c r="S20" s="531">
        <v>0</v>
      </c>
      <c r="T20" s="508">
        <v>0</v>
      </c>
      <c r="U20" s="508">
        <v>0</v>
      </c>
      <c r="V20" s="532">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topLeftCell="A29" zoomScale="80" zoomScaleNormal="80" workbookViewId="0"/>
  </sheetViews>
  <sheetFormatPr defaultRowHeight="14.4"/>
  <cols>
    <col min="1" max="1" width="8.6640625" style="385"/>
    <col min="2" max="2" width="69.33203125" style="386" customWidth="1"/>
    <col min="3" max="3" width="13.5546875" customWidth="1"/>
    <col min="4" max="4" width="14.44140625" customWidth="1"/>
    <col min="5" max="8" width="13.109375" customWidth="1"/>
  </cols>
  <sheetData>
    <row r="1" spans="1:8" s="5" customFormat="1" ht="13.8">
      <c r="A1" s="2" t="s">
        <v>30</v>
      </c>
      <c r="B1" s="3" t="str">
        <f>Info!C2</f>
        <v>Terabank</v>
      </c>
      <c r="C1" s="3"/>
      <c r="D1" s="4"/>
      <c r="E1" s="4"/>
      <c r="F1" s="4"/>
      <c r="G1" s="4"/>
    </row>
    <row r="2" spans="1:8" s="5" customFormat="1" ht="13.8">
      <c r="A2" s="2" t="s">
        <v>31</v>
      </c>
      <c r="B2" s="309">
        <f>'1. key ratios'!B2</f>
        <v>45107</v>
      </c>
      <c r="C2" s="3"/>
      <c r="D2" s="4"/>
      <c r="E2" s="4"/>
      <c r="F2" s="4"/>
      <c r="G2" s="4"/>
    </row>
    <row r="3" spans="1:8" s="5" customFormat="1" ht="13.8">
      <c r="A3" s="2"/>
      <c r="B3" s="3"/>
      <c r="C3" s="3"/>
      <c r="D3" s="4"/>
      <c r="E3" s="4"/>
      <c r="F3" s="4"/>
      <c r="G3" s="4"/>
    </row>
    <row r="4" spans="1:8" ht="21" customHeight="1">
      <c r="A4" s="555" t="s">
        <v>6</v>
      </c>
      <c r="B4" s="556" t="s">
        <v>557</v>
      </c>
      <c r="C4" s="558" t="s">
        <v>558</v>
      </c>
      <c r="D4" s="558"/>
      <c r="E4" s="558"/>
      <c r="F4" s="558" t="s">
        <v>559</v>
      </c>
      <c r="G4" s="558"/>
      <c r="H4" s="559"/>
    </row>
    <row r="5" spans="1:8" ht="21" customHeight="1">
      <c r="A5" s="555"/>
      <c r="B5" s="557"/>
      <c r="C5" s="355" t="s">
        <v>32</v>
      </c>
      <c r="D5" s="355" t="s">
        <v>33</v>
      </c>
      <c r="E5" s="355" t="s">
        <v>34</v>
      </c>
      <c r="F5" s="355" t="s">
        <v>32</v>
      </c>
      <c r="G5" s="355" t="s">
        <v>33</v>
      </c>
      <c r="H5" s="355" t="s">
        <v>34</v>
      </c>
    </row>
    <row r="6" spans="1:8" ht="26.4" customHeight="1">
      <c r="A6" s="555"/>
      <c r="B6" s="356" t="s">
        <v>560</v>
      </c>
      <c r="C6" s="560"/>
      <c r="D6" s="561"/>
      <c r="E6" s="561"/>
      <c r="F6" s="561"/>
      <c r="G6" s="561"/>
      <c r="H6" s="562"/>
    </row>
    <row r="7" spans="1:8" ht="23.1" customHeight="1">
      <c r="A7" s="357">
        <v>1</v>
      </c>
      <c r="B7" s="358" t="s">
        <v>561</v>
      </c>
      <c r="C7" s="354">
        <v>49770770.799999997</v>
      </c>
      <c r="D7" s="354">
        <v>140671401.09</v>
      </c>
      <c r="E7" s="354">
        <v>190442171.88999999</v>
      </c>
      <c r="F7" s="354">
        <v>36057895.060000002</v>
      </c>
      <c r="G7" s="354">
        <v>132167316.13</v>
      </c>
      <c r="H7" s="354">
        <v>168225211.19</v>
      </c>
    </row>
    <row r="8" spans="1:8">
      <c r="A8" s="357">
        <v>1.1000000000000001</v>
      </c>
      <c r="B8" s="359" t="s">
        <v>562</v>
      </c>
      <c r="C8" s="354">
        <v>18637041.600000001</v>
      </c>
      <c r="D8" s="354">
        <v>23614354.91</v>
      </c>
      <c r="E8" s="354">
        <v>42251396.510000005</v>
      </c>
      <c r="F8" s="354">
        <v>16740970.9</v>
      </c>
      <c r="G8" s="354">
        <v>16942929.030000001</v>
      </c>
      <c r="H8" s="354">
        <v>33683899.93</v>
      </c>
    </row>
    <row r="9" spans="1:8">
      <c r="A9" s="357">
        <v>1.2</v>
      </c>
      <c r="B9" s="359" t="s">
        <v>563</v>
      </c>
      <c r="C9" s="354">
        <v>25827678.359999999</v>
      </c>
      <c r="D9" s="354">
        <v>103833590.59</v>
      </c>
      <c r="E9" s="354">
        <v>129661268.95</v>
      </c>
      <c r="F9" s="354">
        <v>18945572.640000001</v>
      </c>
      <c r="G9" s="354">
        <v>107923562.44</v>
      </c>
      <c r="H9" s="354">
        <v>126869135.08</v>
      </c>
    </row>
    <row r="10" spans="1:8">
      <c r="A10" s="357">
        <v>1.3</v>
      </c>
      <c r="B10" s="359" t="s">
        <v>564</v>
      </c>
      <c r="C10" s="354">
        <v>5306050.84</v>
      </c>
      <c r="D10" s="354">
        <v>13223455.59</v>
      </c>
      <c r="E10" s="354">
        <v>18529506.43</v>
      </c>
      <c r="F10" s="354">
        <v>371351.52</v>
      </c>
      <c r="G10" s="354">
        <v>7300824.6600000001</v>
      </c>
      <c r="H10" s="354">
        <v>7672176.1799999997</v>
      </c>
    </row>
    <row r="11" spans="1:8">
      <c r="A11" s="357">
        <v>2</v>
      </c>
      <c r="B11" s="360" t="s">
        <v>565</v>
      </c>
      <c r="C11" s="354">
        <v>0</v>
      </c>
      <c r="D11" s="354">
        <v>0</v>
      </c>
      <c r="E11" s="354">
        <v>0</v>
      </c>
      <c r="F11" s="354">
        <v>0</v>
      </c>
      <c r="G11" s="354">
        <v>0</v>
      </c>
      <c r="H11" s="354">
        <v>0</v>
      </c>
    </row>
    <row r="12" spans="1:8">
      <c r="A12" s="357">
        <v>2.1</v>
      </c>
      <c r="B12" s="361" t="s">
        <v>566</v>
      </c>
      <c r="C12" s="354">
        <v>0</v>
      </c>
      <c r="D12" s="354">
        <v>0</v>
      </c>
      <c r="E12" s="354">
        <v>0</v>
      </c>
      <c r="F12" s="354">
        <v>0</v>
      </c>
      <c r="G12" s="354">
        <v>0</v>
      </c>
      <c r="H12" s="354">
        <v>0</v>
      </c>
    </row>
    <row r="13" spans="1:8" ht="26.4" customHeight="1">
      <c r="A13" s="357">
        <v>3</v>
      </c>
      <c r="B13" s="362" t="s">
        <v>567</v>
      </c>
      <c r="C13" s="354">
        <v>0</v>
      </c>
      <c r="D13" s="354">
        <v>0</v>
      </c>
      <c r="E13" s="354">
        <v>0</v>
      </c>
      <c r="F13" s="354">
        <v>0</v>
      </c>
      <c r="G13" s="354">
        <v>0</v>
      </c>
      <c r="H13" s="354">
        <v>0</v>
      </c>
    </row>
    <row r="14" spans="1:8" ht="26.4" customHeight="1">
      <c r="A14" s="357">
        <v>4</v>
      </c>
      <c r="B14" s="363" t="s">
        <v>568</v>
      </c>
      <c r="C14" s="354">
        <v>0</v>
      </c>
      <c r="D14" s="354">
        <v>0</v>
      </c>
      <c r="E14" s="354">
        <v>0</v>
      </c>
      <c r="F14" s="354">
        <v>0</v>
      </c>
      <c r="G14" s="354">
        <v>0</v>
      </c>
      <c r="H14" s="354">
        <v>0</v>
      </c>
    </row>
    <row r="15" spans="1:8" ht="24.6" customHeight="1">
      <c r="A15" s="357">
        <v>5</v>
      </c>
      <c r="B15" s="364" t="s">
        <v>569</v>
      </c>
      <c r="C15" s="354">
        <v>0</v>
      </c>
      <c r="D15" s="354">
        <v>0</v>
      </c>
      <c r="E15" s="354">
        <v>0</v>
      </c>
      <c r="F15" s="354">
        <v>0</v>
      </c>
      <c r="G15" s="354">
        <v>0</v>
      </c>
      <c r="H15" s="354">
        <v>0</v>
      </c>
    </row>
    <row r="16" spans="1:8">
      <c r="A16" s="357">
        <v>5.0999999999999996</v>
      </c>
      <c r="B16" s="365" t="s">
        <v>570</v>
      </c>
      <c r="C16" s="354">
        <v>0</v>
      </c>
      <c r="D16" s="354">
        <v>0</v>
      </c>
      <c r="E16" s="354">
        <v>0</v>
      </c>
      <c r="F16" s="354">
        <v>0</v>
      </c>
      <c r="G16" s="354">
        <v>0</v>
      </c>
      <c r="H16" s="354">
        <v>0</v>
      </c>
    </row>
    <row r="17" spans="1:8">
      <c r="A17" s="357">
        <v>5.2</v>
      </c>
      <c r="B17" s="365" t="s">
        <v>571</v>
      </c>
      <c r="C17" s="354">
        <v>0</v>
      </c>
      <c r="D17" s="354">
        <v>0</v>
      </c>
      <c r="E17" s="354">
        <v>0</v>
      </c>
      <c r="F17" s="354">
        <v>0</v>
      </c>
      <c r="G17" s="354">
        <v>0</v>
      </c>
      <c r="H17" s="354">
        <v>0</v>
      </c>
    </row>
    <row r="18" spans="1:8">
      <c r="A18" s="357">
        <v>5.3</v>
      </c>
      <c r="B18" s="366" t="s">
        <v>572</v>
      </c>
      <c r="C18" s="354">
        <v>0</v>
      </c>
      <c r="D18" s="354">
        <v>0</v>
      </c>
      <c r="E18" s="354">
        <v>0</v>
      </c>
      <c r="F18" s="354">
        <v>0</v>
      </c>
      <c r="G18" s="354">
        <v>0</v>
      </c>
      <c r="H18" s="354">
        <v>0</v>
      </c>
    </row>
    <row r="19" spans="1:8">
      <c r="A19" s="357">
        <v>6</v>
      </c>
      <c r="B19" s="362" t="s">
        <v>573</v>
      </c>
      <c r="C19" s="354">
        <v>780904756.63295209</v>
      </c>
      <c r="D19" s="354">
        <v>579600584.10640466</v>
      </c>
      <c r="E19" s="354">
        <v>1360505340.7393568</v>
      </c>
      <c r="F19" s="354">
        <v>665109597.08948147</v>
      </c>
      <c r="G19" s="354">
        <v>513286689.04438382</v>
      </c>
      <c r="H19" s="354">
        <v>1178396286.1338654</v>
      </c>
    </row>
    <row r="20" spans="1:8">
      <c r="A20" s="357">
        <v>6.1</v>
      </c>
      <c r="B20" s="365" t="s">
        <v>571</v>
      </c>
      <c r="C20" s="354">
        <v>190860932.72281525</v>
      </c>
      <c r="D20" s="354">
        <v>0</v>
      </c>
      <c r="E20" s="354">
        <v>190860932.72281525</v>
      </c>
      <c r="F20" s="354">
        <v>154746671.59791023</v>
      </c>
      <c r="G20" s="354">
        <v>0</v>
      </c>
      <c r="H20" s="354">
        <v>154746671.59791023</v>
      </c>
    </row>
    <row r="21" spans="1:8">
      <c r="A21" s="357">
        <v>6.2</v>
      </c>
      <c r="B21" s="366" t="s">
        <v>572</v>
      </c>
      <c r="C21" s="354">
        <v>590043823.91013682</v>
      </c>
      <c r="D21" s="354">
        <v>579600584.10640466</v>
      </c>
      <c r="E21" s="354">
        <v>1169644408.0165415</v>
      </c>
      <c r="F21" s="354">
        <v>510362925.49157125</v>
      </c>
      <c r="G21" s="354">
        <v>513286689.04438382</v>
      </c>
      <c r="H21" s="354">
        <v>1023649614.5359551</v>
      </c>
    </row>
    <row r="22" spans="1:8">
      <c r="A22" s="357">
        <v>7</v>
      </c>
      <c r="B22" s="360" t="s">
        <v>574</v>
      </c>
      <c r="C22" s="354">
        <v>2538</v>
      </c>
      <c r="D22" s="354">
        <v>0</v>
      </c>
      <c r="E22" s="354">
        <v>2538</v>
      </c>
      <c r="F22" s="354">
        <v>2538</v>
      </c>
      <c r="G22" s="354">
        <v>0</v>
      </c>
      <c r="H22" s="354">
        <v>2538</v>
      </c>
    </row>
    <row r="23" spans="1:8">
      <c r="A23" s="357">
        <v>8</v>
      </c>
      <c r="B23" s="367" t="s">
        <v>575</v>
      </c>
      <c r="C23" s="354">
        <v>0</v>
      </c>
      <c r="D23" s="354">
        <v>0</v>
      </c>
      <c r="E23" s="354">
        <v>0</v>
      </c>
      <c r="F23" s="354">
        <v>0</v>
      </c>
      <c r="G23" s="354">
        <v>0</v>
      </c>
      <c r="H23" s="354">
        <v>0</v>
      </c>
    </row>
    <row r="24" spans="1:8">
      <c r="A24" s="357">
        <v>9</v>
      </c>
      <c r="B24" s="363" t="s">
        <v>576</v>
      </c>
      <c r="C24" s="354">
        <v>24580620</v>
      </c>
      <c r="D24" s="354">
        <v>0</v>
      </c>
      <c r="E24" s="354">
        <v>24580620</v>
      </c>
      <c r="F24" s="354">
        <v>24520817</v>
      </c>
      <c r="G24" s="354">
        <v>0</v>
      </c>
      <c r="H24" s="354">
        <v>24520817</v>
      </c>
    </row>
    <row r="25" spans="1:8">
      <c r="A25" s="357">
        <v>9.1</v>
      </c>
      <c r="B25" s="365" t="s">
        <v>577</v>
      </c>
      <c r="C25" s="354">
        <v>24580620</v>
      </c>
      <c r="D25" s="354">
        <v>0</v>
      </c>
      <c r="E25" s="354">
        <v>24580620</v>
      </c>
      <c r="F25" s="354">
        <v>24520817</v>
      </c>
      <c r="G25" s="354">
        <v>0</v>
      </c>
      <c r="H25" s="354">
        <v>24520817</v>
      </c>
    </row>
    <row r="26" spans="1:8">
      <c r="A26" s="357">
        <v>9.1999999999999993</v>
      </c>
      <c r="B26" s="365" t="s">
        <v>578</v>
      </c>
      <c r="C26" s="354">
        <v>0</v>
      </c>
      <c r="D26" s="354">
        <v>0</v>
      </c>
      <c r="E26" s="354">
        <v>0</v>
      </c>
      <c r="F26" s="354">
        <v>0</v>
      </c>
      <c r="G26" s="354">
        <v>0</v>
      </c>
      <c r="H26" s="354">
        <v>0</v>
      </c>
    </row>
    <row r="27" spans="1:8">
      <c r="A27" s="357">
        <v>10</v>
      </c>
      <c r="B27" s="363" t="s">
        <v>579</v>
      </c>
      <c r="C27" s="354">
        <v>24624894</v>
      </c>
      <c r="D27" s="354">
        <v>0</v>
      </c>
      <c r="E27" s="354">
        <v>24624894</v>
      </c>
      <c r="F27" s="354">
        <v>23650896</v>
      </c>
      <c r="G27" s="354">
        <v>0</v>
      </c>
      <c r="H27" s="354">
        <v>23650896</v>
      </c>
    </row>
    <row r="28" spans="1:8">
      <c r="A28" s="357">
        <v>10.1</v>
      </c>
      <c r="B28" s="365" t="s">
        <v>580</v>
      </c>
      <c r="C28" s="354">
        <v>20374000</v>
      </c>
      <c r="D28" s="354">
        <v>0</v>
      </c>
      <c r="E28" s="354">
        <v>20374000</v>
      </c>
      <c r="F28" s="354">
        <v>20374000</v>
      </c>
      <c r="G28" s="354">
        <v>0</v>
      </c>
      <c r="H28" s="354">
        <v>20374000</v>
      </c>
    </row>
    <row r="29" spans="1:8">
      <c r="A29" s="357">
        <v>10.199999999999999</v>
      </c>
      <c r="B29" s="365" t="s">
        <v>581</v>
      </c>
      <c r="C29" s="354">
        <v>4250894</v>
      </c>
      <c r="D29" s="354">
        <v>0</v>
      </c>
      <c r="E29" s="354">
        <v>4250894</v>
      </c>
      <c r="F29" s="354">
        <v>3276896</v>
      </c>
      <c r="G29" s="354">
        <v>0</v>
      </c>
      <c r="H29" s="354">
        <v>3276896</v>
      </c>
    </row>
    <row r="30" spans="1:8">
      <c r="A30" s="357">
        <v>11</v>
      </c>
      <c r="B30" s="363" t="s">
        <v>582</v>
      </c>
      <c r="C30" s="354">
        <v>0</v>
      </c>
      <c r="D30" s="354">
        <v>0</v>
      </c>
      <c r="E30" s="354">
        <v>0</v>
      </c>
      <c r="F30" s="354">
        <v>2543905.7143894928</v>
      </c>
      <c r="G30" s="354">
        <v>0</v>
      </c>
      <c r="H30" s="354">
        <v>2543905.7143894928</v>
      </c>
    </row>
    <row r="31" spans="1:8">
      <c r="A31" s="357">
        <v>11.1</v>
      </c>
      <c r="B31" s="365" t="s">
        <v>583</v>
      </c>
      <c r="C31" s="354">
        <v>0</v>
      </c>
      <c r="D31" s="354">
        <v>0</v>
      </c>
      <c r="E31" s="354">
        <v>0</v>
      </c>
      <c r="F31" s="354">
        <v>2543905.7143894928</v>
      </c>
      <c r="G31" s="354">
        <v>0</v>
      </c>
      <c r="H31" s="354">
        <v>2543905.7143894928</v>
      </c>
    </row>
    <row r="32" spans="1:8">
      <c r="A32" s="357">
        <v>11.2</v>
      </c>
      <c r="B32" s="365" t="s">
        <v>584</v>
      </c>
      <c r="C32" s="354">
        <v>0</v>
      </c>
      <c r="D32" s="354">
        <v>0</v>
      </c>
      <c r="E32" s="354">
        <v>0</v>
      </c>
      <c r="F32" s="354">
        <v>0</v>
      </c>
      <c r="G32" s="354">
        <v>0</v>
      </c>
      <c r="H32" s="354">
        <v>0</v>
      </c>
    </row>
    <row r="33" spans="1:8">
      <c r="A33" s="357">
        <v>13</v>
      </c>
      <c r="B33" s="363" t="s">
        <v>585</v>
      </c>
      <c r="C33" s="354">
        <v>25891720.696566194</v>
      </c>
      <c r="D33" s="354">
        <v>5214698.6700000009</v>
      </c>
      <c r="E33" s="354">
        <v>31106419.366566196</v>
      </c>
      <c r="F33" s="354">
        <v>25331134.389954131</v>
      </c>
      <c r="G33" s="354">
        <v>2445272.5299999998</v>
      </c>
      <c r="H33" s="354">
        <v>27776406.919954132</v>
      </c>
    </row>
    <row r="34" spans="1:8">
      <c r="A34" s="357">
        <v>13.1</v>
      </c>
      <c r="B34" s="368" t="s">
        <v>586</v>
      </c>
      <c r="C34" s="354">
        <v>22400169</v>
      </c>
      <c r="D34" s="354">
        <v>0</v>
      </c>
      <c r="E34" s="354">
        <v>22400169</v>
      </c>
      <c r="F34" s="354">
        <v>22400169</v>
      </c>
      <c r="G34" s="354">
        <v>0</v>
      </c>
      <c r="H34" s="354">
        <v>22400169</v>
      </c>
    </row>
    <row r="35" spans="1:8">
      <c r="A35" s="357">
        <v>13.2</v>
      </c>
      <c r="B35" s="368" t="s">
        <v>587</v>
      </c>
      <c r="C35" s="354">
        <v>0</v>
      </c>
      <c r="D35" s="354">
        <v>0</v>
      </c>
      <c r="E35" s="354">
        <v>0</v>
      </c>
      <c r="F35" s="354">
        <v>0</v>
      </c>
      <c r="G35" s="354">
        <v>0</v>
      </c>
      <c r="H35" s="354">
        <v>0</v>
      </c>
    </row>
    <row r="36" spans="1:8">
      <c r="A36" s="357">
        <v>14</v>
      </c>
      <c r="B36" s="369" t="s">
        <v>588</v>
      </c>
      <c r="C36" s="354">
        <v>905775300.12951827</v>
      </c>
      <c r="D36" s="354">
        <v>725486683.86640465</v>
      </c>
      <c r="E36" s="354">
        <v>1631261983.995923</v>
      </c>
      <c r="F36" s="354">
        <v>777216783.25382507</v>
      </c>
      <c r="G36" s="354">
        <v>647899277.70438385</v>
      </c>
      <c r="H36" s="354">
        <v>1425116060.958209</v>
      </c>
    </row>
    <row r="37" spans="1:8" ht="22.5" customHeight="1">
      <c r="A37" s="357"/>
      <c r="B37" s="370" t="s">
        <v>589</v>
      </c>
      <c r="C37" s="560"/>
      <c r="D37" s="561"/>
      <c r="E37" s="561"/>
      <c r="F37" s="561"/>
      <c r="G37" s="561"/>
      <c r="H37" s="562"/>
    </row>
    <row r="38" spans="1:8">
      <c r="A38" s="357">
        <v>15</v>
      </c>
      <c r="B38" s="371" t="s">
        <v>590</v>
      </c>
      <c r="C38" s="372">
        <v>0</v>
      </c>
      <c r="D38" s="372">
        <v>0</v>
      </c>
      <c r="E38" s="372">
        <v>0</v>
      </c>
      <c r="F38" s="372">
        <v>0</v>
      </c>
      <c r="G38" s="372">
        <v>0</v>
      </c>
      <c r="H38" s="372">
        <v>0</v>
      </c>
    </row>
    <row r="39" spans="1:8">
      <c r="A39" s="373">
        <v>15.1</v>
      </c>
      <c r="B39" s="374" t="s">
        <v>566</v>
      </c>
      <c r="C39" s="372">
        <v>0</v>
      </c>
      <c r="D39" s="372">
        <v>0</v>
      </c>
      <c r="E39" s="372">
        <v>0</v>
      </c>
      <c r="F39" s="372">
        <v>0</v>
      </c>
      <c r="G39" s="372">
        <v>0</v>
      </c>
      <c r="H39" s="372">
        <v>0</v>
      </c>
    </row>
    <row r="40" spans="1:8" ht="24" customHeight="1">
      <c r="A40" s="373">
        <v>16</v>
      </c>
      <c r="B40" s="360" t="s">
        <v>591</v>
      </c>
      <c r="C40" s="372">
        <v>0</v>
      </c>
      <c r="D40" s="372">
        <v>0</v>
      </c>
      <c r="E40" s="372">
        <v>0</v>
      </c>
      <c r="F40" s="372">
        <v>0</v>
      </c>
      <c r="G40" s="372">
        <v>0</v>
      </c>
      <c r="H40" s="372">
        <v>0</v>
      </c>
    </row>
    <row r="41" spans="1:8">
      <c r="A41" s="373">
        <v>17</v>
      </c>
      <c r="B41" s="360" t="s">
        <v>592</v>
      </c>
      <c r="C41" s="372">
        <v>728090980.95423758</v>
      </c>
      <c r="D41" s="372">
        <v>597112162.56579101</v>
      </c>
      <c r="E41" s="372">
        <v>1325203143.5200286</v>
      </c>
      <c r="F41" s="372">
        <v>598163450.29000437</v>
      </c>
      <c r="G41" s="372">
        <v>542393833.41999936</v>
      </c>
      <c r="H41" s="372">
        <v>1140557283.7100039</v>
      </c>
    </row>
    <row r="42" spans="1:8">
      <c r="A42" s="373">
        <v>17.100000000000001</v>
      </c>
      <c r="B42" s="375" t="s">
        <v>593</v>
      </c>
      <c r="C42" s="372">
        <v>504709028.0300318</v>
      </c>
      <c r="D42" s="372">
        <v>486095170.13999683</v>
      </c>
      <c r="E42" s="372">
        <v>990804198.17002869</v>
      </c>
      <c r="F42" s="372">
        <v>352762842.92000437</v>
      </c>
      <c r="G42" s="372">
        <v>485535623.85999918</v>
      </c>
      <c r="H42" s="372">
        <v>838298466.78000355</v>
      </c>
    </row>
    <row r="43" spans="1:8">
      <c r="A43" s="373">
        <v>17.2</v>
      </c>
      <c r="B43" s="376" t="s">
        <v>594</v>
      </c>
      <c r="C43" s="372">
        <v>213771243.18000001</v>
      </c>
      <c r="D43" s="372">
        <v>83689717.569999993</v>
      </c>
      <c r="E43" s="372">
        <v>297460960.75</v>
      </c>
      <c r="F43" s="372">
        <v>245014919.84999999</v>
      </c>
      <c r="G43" s="372">
        <v>49484260.180000111</v>
      </c>
      <c r="H43" s="372">
        <v>294499180.03000009</v>
      </c>
    </row>
    <row r="44" spans="1:8">
      <c r="A44" s="373">
        <v>17.3</v>
      </c>
      <c r="B44" s="375" t="s">
        <v>595</v>
      </c>
      <c r="C44" s="372">
        <v>0</v>
      </c>
      <c r="D44" s="372">
        <v>18150629.780000001</v>
      </c>
      <c r="E44" s="372">
        <v>18150629.780000001</v>
      </c>
      <c r="F44" s="372">
        <v>0</v>
      </c>
      <c r="G44" s="372">
        <v>0</v>
      </c>
      <c r="H44" s="372">
        <v>0</v>
      </c>
    </row>
    <row r="45" spans="1:8">
      <c r="A45" s="373">
        <v>17.399999999999999</v>
      </c>
      <c r="B45" s="375" t="s">
        <v>596</v>
      </c>
      <c r="C45" s="372">
        <v>9610709.7442058083</v>
      </c>
      <c r="D45" s="533">
        <v>9176645.0757941902</v>
      </c>
      <c r="E45" s="372">
        <v>18787354.82</v>
      </c>
      <c r="F45" s="372">
        <v>385687.51999999996</v>
      </c>
      <c r="G45" s="533">
        <v>7373949.3800000008</v>
      </c>
      <c r="H45" s="372">
        <v>7759636.9000000004</v>
      </c>
    </row>
    <row r="46" spans="1:8">
      <c r="A46" s="373">
        <v>18</v>
      </c>
      <c r="B46" s="363" t="s">
        <v>597</v>
      </c>
      <c r="C46" s="372">
        <v>634944.86925393331</v>
      </c>
      <c r="D46" s="372">
        <v>1725373.1099999999</v>
      </c>
      <c r="E46" s="372">
        <v>2360317.9792539333</v>
      </c>
      <c r="F46" s="372">
        <v>366517.09375194623</v>
      </c>
      <c r="G46" s="372">
        <v>0</v>
      </c>
      <c r="H46" s="372">
        <v>366517.09375194623</v>
      </c>
    </row>
    <row r="47" spans="1:8">
      <c r="A47" s="373">
        <v>19</v>
      </c>
      <c r="B47" s="363" t="s">
        <v>598</v>
      </c>
      <c r="C47" s="372">
        <v>3645228</v>
      </c>
      <c r="D47" s="372">
        <v>0</v>
      </c>
      <c r="E47" s="372">
        <v>3645228</v>
      </c>
      <c r="F47" s="372">
        <v>1034063</v>
      </c>
      <c r="G47" s="372">
        <v>0</v>
      </c>
      <c r="H47" s="372">
        <v>1034063</v>
      </c>
    </row>
    <row r="48" spans="1:8">
      <c r="A48" s="373">
        <v>19.100000000000001</v>
      </c>
      <c r="B48" s="377" t="s">
        <v>599</v>
      </c>
      <c r="C48" s="372">
        <v>1932965</v>
      </c>
      <c r="D48" s="372">
        <v>0</v>
      </c>
      <c r="E48" s="372">
        <v>1932965</v>
      </c>
      <c r="F48" s="372">
        <v>0</v>
      </c>
      <c r="G48" s="372">
        <v>0</v>
      </c>
      <c r="H48" s="372">
        <v>0</v>
      </c>
    </row>
    <row r="49" spans="1:8">
      <c r="A49" s="373">
        <v>19.2</v>
      </c>
      <c r="B49" s="378" t="s">
        <v>600</v>
      </c>
      <c r="C49" s="372">
        <v>1712263</v>
      </c>
      <c r="D49" s="372">
        <v>0</v>
      </c>
      <c r="E49" s="372">
        <v>1712263</v>
      </c>
      <c r="F49" s="372">
        <v>1034063</v>
      </c>
      <c r="G49" s="372">
        <v>0</v>
      </c>
      <c r="H49" s="372">
        <v>1034063</v>
      </c>
    </row>
    <row r="50" spans="1:8">
      <c r="A50" s="373">
        <v>20</v>
      </c>
      <c r="B50" s="379" t="s">
        <v>601</v>
      </c>
      <c r="C50" s="372">
        <v>0</v>
      </c>
      <c r="D50" s="372">
        <v>62339008.120000005</v>
      </c>
      <c r="E50" s="372">
        <v>62339008.120000005</v>
      </c>
      <c r="F50" s="372">
        <v>0</v>
      </c>
      <c r="G50" s="372">
        <v>63912136.480000004</v>
      </c>
      <c r="H50" s="372">
        <v>63912136.480000004</v>
      </c>
    </row>
    <row r="51" spans="1:8">
      <c r="A51" s="373">
        <v>21</v>
      </c>
      <c r="B51" s="367" t="s">
        <v>602</v>
      </c>
      <c r="C51" s="372">
        <v>177534.24</v>
      </c>
      <c r="D51" s="372">
        <v>61033.599999999627</v>
      </c>
      <c r="E51" s="372">
        <v>238567.83999999962</v>
      </c>
      <c r="F51" s="372">
        <v>10268424.486796765</v>
      </c>
      <c r="G51" s="372">
        <v>3081994.2732032361</v>
      </c>
      <c r="H51" s="372">
        <v>13350418.760000002</v>
      </c>
    </row>
    <row r="52" spans="1:8">
      <c r="A52" s="373">
        <v>21.1</v>
      </c>
      <c r="B52" s="376" t="s">
        <v>603</v>
      </c>
      <c r="C52" s="372">
        <v>0</v>
      </c>
      <c r="D52" s="372">
        <v>0</v>
      </c>
      <c r="E52" s="372">
        <v>0</v>
      </c>
      <c r="F52" s="372">
        <v>0</v>
      </c>
      <c r="G52" s="372">
        <v>0</v>
      </c>
      <c r="H52" s="372">
        <v>0</v>
      </c>
    </row>
    <row r="53" spans="1:8">
      <c r="A53" s="373">
        <v>22</v>
      </c>
      <c r="B53" s="380" t="s">
        <v>604</v>
      </c>
      <c r="C53" s="372">
        <v>732548688.06349146</v>
      </c>
      <c r="D53" s="372">
        <v>661237577.39579105</v>
      </c>
      <c r="E53" s="372">
        <v>1393786265.4592824</v>
      </c>
      <c r="F53" s="372">
        <v>609832454.87055302</v>
      </c>
      <c r="G53" s="372">
        <v>609387964.17320263</v>
      </c>
      <c r="H53" s="372">
        <v>1219220419.0437555</v>
      </c>
    </row>
    <row r="54" spans="1:8" ht="24" customHeight="1">
      <c r="A54" s="373"/>
      <c r="B54" s="381" t="s">
        <v>605</v>
      </c>
      <c r="C54" s="552"/>
      <c r="D54" s="553"/>
      <c r="E54" s="553"/>
      <c r="F54" s="553"/>
      <c r="G54" s="553"/>
      <c r="H54" s="554"/>
    </row>
    <row r="55" spans="1:8">
      <c r="A55" s="373">
        <v>23</v>
      </c>
      <c r="B55" s="379" t="s">
        <v>606</v>
      </c>
      <c r="C55" s="372">
        <v>121372000</v>
      </c>
      <c r="D55" s="372">
        <v>0</v>
      </c>
      <c r="E55" s="372">
        <v>121372000</v>
      </c>
      <c r="F55" s="372">
        <v>121372000</v>
      </c>
      <c r="G55" s="372">
        <v>0</v>
      </c>
      <c r="H55" s="372">
        <v>121372000</v>
      </c>
    </row>
    <row r="56" spans="1:8">
      <c r="A56" s="373">
        <v>24</v>
      </c>
      <c r="B56" s="379" t="s">
        <v>607</v>
      </c>
      <c r="C56" s="372">
        <v>0</v>
      </c>
      <c r="D56" s="372">
        <v>0</v>
      </c>
      <c r="E56" s="372">
        <v>0</v>
      </c>
      <c r="F56" s="372">
        <v>0</v>
      </c>
      <c r="G56" s="372">
        <v>0</v>
      </c>
      <c r="H56" s="372">
        <v>0</v>
      </c>
    </row>
    <row r="57" spans="1:8">
      <c r="A57" s="373">
        <v>25</v>
      </c>
      <c r="B57" s="363" t="s">
        <v>608</v>
      </c>
      <c r="C57" s="372">
        <v>0</v>
      </c>
      <c r="D57" s="372">
        <v>0</v>
      </c>
      <c r="E57" s="372">
        <v>0</v>
      </c>
      <c r="F57" s="372">
        <v>0</v>
      </c>
      <c r="G57" s="372">
        <v>0</v>
      </c>
      <c r="H57" s="372">
        <v>0</v>
      </c>
    </row>
    <row r="58" spans="1:8">
      <c r="A58" s="373">
        <v>26</v>
      </c>
      <c r="B58" s="363" t="s">
        <v>609</v>
      </c>
      <c r="C58" s="372">
        <v>0</v>
      </c>
      <c r="D58" s="372">
        <v>0</v>
      </c>
      <c r="E58" s="372">
        <v>0</v>
      </c>
      <c r="F58" s="372">
        <v>0</v>
      </c>
      <c r="G58" s="372">
        <v>0</v>
      </c>
      <c r="H58" s="372">
        <v>0</v>
      </c>
    </row>
    <row r="59" spans="1:8">
      <c r="A59" s="373">
        <v>27</v>
      </c>
      <c r="B59" s="363" t="s">
        <v>610</v>
      </c>
      <c r="C59" s="372">
        <v>0</v>
      </c>
      <c r="D59" s="372">
        <v>0</v>
      </c>
      <c r="E59" s="372">
        <v>0</v>
      </c>
      <c r="F59" s="372">
        <v>0</v>
      </c>
      <c r="G59" s="372">
        <v>0</v>
      </c>
      <c r="H59" s="372">
        <v>0</v>
      </c>
    </row>
    <row r="60" spans="1:8">
      <c r="A60" s="373">
        <v>27.1</v>
      </c>
      <c r="B60" s="375" t="s">
        <v>611</v>
      </c>
      <c r="C60" s="372">
        <v>0</v>
      </c>
      <c r="D60" s="372">
        <v>0</v>
      </c>
      <c r="E60" s="372">
        <v>0</v>
      </c>
      <c r="F60" s="372">
        <v>0</v>
      </c>
      <c r="G60" s="372">
        <v>0</v>
      </c>
      <c r="H60" s="372">
        <v>0</v>
      </c>
    </row>
    <row r="61" spans="1:8">
      <c r="A61" s="373">
        <v>27.2</v>
      </c>
      <c r="B61" s="375" t="s">
        <v>612</v>
      </c>
      <c r="C61" s="372">
        <v>0</v>
      </c>
      <c r="D61" s="372">
        <v>0</v>
      </c>
      <c r="E61" s="372">
        <v>0</v>
      </c>
      <c r="F61" s="372">
        <v>0</v>
      </c>
      <c r="G61" s="372">
        <v>0</v>
      </c>
      <c r="H61" s="372">
        <v>0</v>
      </c>
    </row>
    <row r="62" spans="1:8">
      <c r="A62" s="373">
        <v>28</v>
      </c>
      <c r="B62" s="382" t="s">
        <v>613</v>
      </c>
      <c r="C62" s="372">
        <v>0</v>
      </c>
      <c r="D62" s="372">
        <v>0</v>
      </c>
      <c r="E62" s="372">
        <v>0</v>
      </c>
      <c r="F62" s="372">
        <v>0</v>
      </c>
      <c r="G62" s="372">
        <v>0</v>
      </c>
      <c r="H62" s="372">
        <v>0</v>
      </c>
    </row>
    <row r="63" spans="1:8">
      <c r="A63" s="373">
        <v>29</v>
      </c>
      <c r="B63" s="363" t="s">
        <v>614</v>
      </c>
      <c r="C63" s="372">
        <v>0</v>
      </c>
      <c r="D63" s="372">
        <v>0</v>
      </c>
      <c r="E63" s="372">
        <v>0</v>
      </c>
      <c r="F63" s="372">
        <v>0</v>
      </c>
      <c r="G63" s="372">
        <v>0</v>
      </c>
      <c r="H63" s="372">
        <v>0</v>
      </c>
    </row>
    <row r="64" spans="1:8">
      <c r="A64" s="373">
        <v>29.1</v>
      </c>
      <c r="B64" s="366" t="s">
        <v>615</v>
      </c>
      <c r="C64" s="372">
        <v>0</v>
      </c>
      <c r="D64" s="372">
        <v>0</v>
      </c>
      <c r="E64" s="372">
        <v>0</v>
      </c>
      <c r="F64" s="372">
        <v>0</v>
      </c>
      <c r="G64" s="372">
        <v>0</v>
      </c>
      <c r="H64" s="372">
        <v>0</v>
      </c>
    </row>
    <row r="65" spans="1:8" ht="24.9" customHeight="1">
      <c r="A65" s="373">
        <v>29.2</v>
      </c>
      <c r="B65" s="377" t="s">
        <v>616</v>
      </c>
      <c r="C65" s="372">
        <v>0</v>
      </c>
      <c r="D65" s="372">
        <v>0</v>
      </c>
      <c r="E65" s="372">
        <v>0</v>
      </c>
      <c r="F65" s="372">
        <v>0</v>
      </c>
      <c r="G65" s="372">
        <v>0</v>
      </c>
      <c r="H65" s="372">
        <v>0</v>
      </c>
    </row>
    <row r="66" spans="1:8" ht="22.5" customHeight="1">
      <c r="A66" s="373">
        <v>29.3</v>
      </c>
      <c r="B66" s="377" t="s">
        <v>617</v>
      </c>
      <c r="C66" s="372">
        <v>0</v>
      </c>
      <c r="D66" s="372">
        <v>0</v>
      </c>
      <c r="E66" s="372">
        <v>0</v>
      </c>
      <c r="F66" s="372">
        <v>0</v>
      </c>
      <c r="G66" s="372">
        <v>0</v>
      </c>
      <c r="H66" s="372">
        <v>0</v>
      </c>
    </row>
    <row r="67" spans="1:8">
      <c r="A67" s="373">
        <v>30</v>
      </c>
      <c r="B67" s="363" t="s">
        <v>618</v>
      </c>
      <c r="C67" s="372">
        <v>116103720</v>
      </c>
      <c r="D67" s="372">
        <v>0</v>
      </c>
      <c r="E67" s="372">
        <v>116103720</v>
      </c>
      <c r="F67" s="372">
        <v>84523644</v>
      </c>
      <c r="G67" s="372">
        <v>0</v>
      </c>
      <c r="H67" s="372">
        <v>84523644</v>
      </c>
    </row>
    <row r="68" spans="1:8">
      <c r="A68" s="373">
        <v>31</v>
      </c>
      <c r="B68" s="383" t="s">
        <v>619</v>
      </c>
      <c r="C68" s="372">
        <v>237475720</v>
      </c>
      <c r="D68" s="372">
        <v>0</v>
      </c>
      <c r="E68" s="372">
        <v>237475720</v>
      </c>
      <c r="F68" s="372">
        <v>205895644</v>
      </c>
      <c r="G68" s="372">
        <v>0</v>
      </c>
      <c r="H68" s="372">
        <v>205895644</v>
      </c>
    </row>
    <row r="69" spans="1:8">
      <c r="A69" s="373">
        <v>32</v>
      </c>
      <c r="B69" s="384" t="s">
        <v>620</v>
      </c>
      <c r="C69" s="372">
        <v>970024408.06349146</v>
      </c>
      <c r="D69" s="372">
        <v>661237577.39579105</v>
      </c>
      <c r="E69" s="372">
        <v>1631261985.4592824</v>
      </c>
      <c r="F69" s="372">
        <v>815728098.87055302</v>
      </c>
      <c r="G69" s="372">
        <v>609387964.17320263</v>
      </c>
      <c r="H69" s="372">
        <v>1425116063.0437555</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topLeftCell="A32" zoomScale="80" zoomScaleNormal="80" workbookViewId="0"/>
  </sheetViews>
  <sheetFormatPr defaultRowHeight="14.4"/>
  <cols>
    <col min="2" max="2" width="66.5546875" customWidth="1"/>
    <col min="3" max="8" width="17.88671875" customWidth="1"/>
  </cols>
  <sheetData>
    <row r="1" spans="1:8" s="5" customFormat="1" ht="13.8">
      <c r="A1" s="2" t="s">
        <v>30</v>
      </c>
      <c r="B1" s="3" t="str">
        <f>Info!C2</f>
        <v>Terabank</v>
      </c>
      <c r="C1" s="3"/>
      <c r="D1" s="4"/>
      <c r="E1" s="4"/>
      <c r="F1" s="4"/>
      <c r="G1" s="4"/>
    </row>
    <row r="2" spans="1:8" s="5" customFormat="1" ht="13.8">
      <c r="A2" s="2" t="s">
        <v>31</v>
      </c>
      <c r="B2" s="309">
        <f>'1. key ratios'!B2</f>
        <v>45107</v>
      </c>
      <c r="C2" s="3"/>
      <c r="D2" s="4"/>
      <c r="E2" s="4"/>
      <c r="F2" s="4"/>
      <c r="G2" s="4"/>
    </row>
    <row r="4" spans="1:8">
      <c r="A4" s="563" t="s">
        <v>6</v>
      </c>
      <c r="B4" s="565" t="s">
        <v>621</v>
      </c>
      <c r="C4" s="558" t="s">
        <v>558</v>
      </c>
      <c r="D4" s="558"/>
      <c r="E4" s="558"/>
      <c r="F4" s="558" t="s">
        <v>559</v>
      </c>
      <c r="G4" s="558"/>
      <c r="H4" s="559"/>
    </row>
    <row r="5" spans="1:8" ht="15.6" customHeight="1">
      <c r="A5" s="564"/>
      <c r="B5" s="566"/>
      <c r="C5" s="387" t="s">
        <v>32</v>
      </c>
      <c r="D5" s="387" t="s">
        <v>33</v>
      </c>
      <c r="E5" s="387" t="s">
        <v>34</v>
      </c>
      <c r="F5" s="387" t="s">
        <v>32</v>
      </c>
      <c r="G5" s="387" t="s">
        <v>33</v>
      </c>
      <c r="H5" s="387" t="s">
        <v>34</v>
      </c>
    </row>
    <row r="6" spans="1:8">
      <c r="A6" s="388">
        <v>1</v>
      </c>
      <c r="B6" s="389" t="s">
        <v>622</v>
      </c>
      <c r="C6" s="372">
        <v>54399644.932717219</v>
      </c>
      <c r="D6" s="372">
        <v>22039140.963780556</v>
      </c>
      <c r="E6" s="372">
        <v>76438785.896497771</v>
      </c>
      <c r="F6" s="372">
        <v>42853036.166856155</v>
      </c>
      <c r="G6" s="372">
        <v>19434317.379370451</v>
      </c>
      <c r="H6" s="372">
        <v>62287353.546226606</v>
      </c>
    </row>
    <row r="7" spans="1:8">
      <c r="A7" s="388">
        <v>1.1000000000000001</v>
      </c>
      <c r="B7" s="377" t="s">
        <v>565</v>
      </c>
      <c r="C7" s="372">
        <v>0</v>
      </c>
      <c r="D7" s="372">
        <v>0</v>
      </c>
      <c r="E7" s="372">
        <v>0</v>
      </c>
      <c r="F7" s="372">
        <v>0</v>
      </c>
      <c r="G7" s="372">
        <v>0</v>
      </c>
      <c r="H7" s="372">
        <v>0</v>
      </c>
    </row>
    <row r="8" spans="1:8">
      <c r="A8" s="388">
        <v>1.2</v>
      </c>
      <c r="B8" s="377" t="s">
        <v>567</v>
      </c>
      <c r="C8" s="372">
        <v>0</v>
      </c>
      <c r="D8" s="372">
        <v>0</v>
      </c>
      <c r="E8" s="372">
        <v>0</v>
      </c>
      <c r="F8" s="372">
        <v>0</v>
      </c>
      <c r="G8" s="372">
        <v>0</v>
      </c>
      <c r="H8" s="372">
        <v>0</v>
      </c>
    </row>
    <row r="9" spans="1:8" ht="21.6" customHeight="1">
      <c r="A9" s="388">
        <v>1.3</v>
      </c>
      <c r="B9" s="377" t="s">
        <v>623</v>
      </c>
      <c r="C9" s="372">
        <v>0</v>
      </c>
      <c r="D9" s="372">
        <v>0</v>
      </c>
      <c r="E9" s="372">
        <v>0</v>
      </c>
      <c r="F9" s="372">
        <v>0</v>
      </c>
      <c r="G9" s="372">
        <v>0</v>
      </c>
      <c r="H9" s="372">
        <v>0</v>
      </c>
    </row>
    <row r="10" spans="1:8">
      <c r="A10" s="388">
        <v>1.4</v>
      </c>
      <c r="B10" s="377" t="s">
        <v>569</v>
      </c>
      <c r="C10" s="372">
        <v>0</v>
      </c>
      <c r="D10" s="372">
        <v>0</v>
      </c>
      <c r="E10" s="372">
        <v>0</v>
      </c>
      <c r="F10" s="372">
        <v>0</v>
      </c>
      <c r="G10" s="372">
        <v>0</v>
      </c>
      <c r="H10" s="372">
        <v>0</v>
      </c>
    </row>
    <row r="11" spans="1:8">
      <c r="A11" s="388">
        <v>1.5</v>
      </c>
      <c r="B11" s="377" t="s">
        <v>573</v>
      </c>
      <c r="C11" s="372">
        <v>55572681.080296241</v>
      </c>
      <c r="D11" s="372">
        <v>22039140.963780556</v>
      </c>
      <c r="E11" s="372">
        <v>77611822.0440768</v>
      </c>
      <c r="F11" s="372">
        <v>43351272.949950926</v>
      </c>
      <c r="G11" s="372">
        <v>19434317.379370451</v>
      </c>
      <c r="H11" s="372">
        <v>62785590.329321377</v>
      </c>
    </row>
    <row r="12" spans="1:8">
      <c r="A12" s="388">
        <v>1.6</v>
      </c>
      <c r="B12" s="378" t="s">
        <v>455</v>
      </c>
      <c r="C12" s="372">
        <v>-1173036.1475790231</v>
      </c>
      <c r="D12" s="372">
        <v>0</v>
      </c>
      <c r="E12" s="372">
        <v>-1173036.1475790231</v>
      </c>
      <c r="F12" s="372">
        <v>-498236.78309477482</v>
      </c>
      <c r="G12" s="372">
        <v>0</v>
      </c>
      <c r="H12" s="372">
        <v>-498236.78309477482</v>
      </c>
    </row>
    <row r="13" spans="1:8">
      <c r="A13" s="388">
        <v>2</v>
      </c>
      <c r="B13" s="390" t="s">
        <v>624</v>
      </c>
      <c r="C13" s="372">
        <v>-32476535.140000004</v>
      </c>
      <c r="D13" s="372">
        <v>-10440582.57</v>
      </c>
      <c r="E13" s="372">
        <v>-42917117.710000008</v>
      </c>
      <c r="F13" s="372">
        <v>-25877045.260000005</v>
      </c>
      <c r="G13" s="372">
        <v>-8005223.3199999975</v>
      </c>
      <c r="H13" s="372">
        <v>-33882268.580000006</v>
      </c>
    </row>
    <row r="14" spans="1:8">
      <c r="A14" s="388">
        <v>2.1</v>
      </c>
      <c r="B14" s="377" t="s">
        <v>625</v>
      </c>
      <c r="C14" s="372">
        <v>0</v>
      </c>
      <c r="D14" s="372">
        <v>0</v>
      </c>
      <c r="E14" s="372">
        <v>0</v>
      </c>
      <c r="F14" s="372">
        <v>0</v>
      </c>
      <c r="G14" s="372">
        <v>0</v>
      </c>
      <c r="H14" s="372">
        <v>0</v>
      </c>
    </row>
    <row r="15" spans="1:8" ht="24.6" customHeight="1">
      <c r="A15" s="388">
        <v>2.2000000000000002</v>
      </c>
      <c r="B15" s="377" t="s">
        <v>626</v>
      </c>
      <c r="C15" s="372">
        <v>0</v>
      </c>
      <c r="D15" s="372">
        <v>0</v>
      </c>
      <c r="E15" s="372">
        <v>0</v>
      </c>
      <c r="F15" s="372">
        <v>0</v>
      </c>
      <c r="G15" s="372">
        <v>0</v>
      </c>
      <c r="H15" s="372">
        <v>0</v>
      </c>
    </row>
    <row r="16" spans="1:8" ht="20.399999999999999" customHeight="1">
      <c r="A16" s="388">
        <v>2.2999999999999998</v>
      </c>
      <c r="B16" s="377" t="s">
        <v>627</v>
      </c>
      <c r="C16" s="372">
        <v>-32183904.190000005</v>
      </c>
      <c r="D16" s="372">
        <v>-10440582.57</v>
      </c>
      <c r="E16" s="372">
        <v>-42624486.760000005</v>
      </c>
      <c r="F16" s="372">
        <v>-25554804.860000007</v>
      </c>
      <c r="G16" s="372">
        <v>-8005223.3199999975</v>
      </c>
      <c r="H16" s="372">
        <v>-33560028.180000007</v>
      </c>
    </row>
    <row r="17" spans="1:8">
      <c r="A17" s="388">
        <v>2.4</v>
      </c>
      <c r="B17" s="377" t="s">
        <v>628</v>
      </c>
      <c r="C17" s="372">
        <v>-292630.95</v>
      </c>
      <c r="D17" s="372">
        <v>0</v>
      </c>
      <c r="E17" s="372">
        <v>-292630.95</v>
      </c>
      <c r="F17" s="372">
        <v>-322240.39999999997</v>
      </c>
      <c r="G17" s="372">
        <v>0</v>
      </c>
      <c r="H17" s="372">
        <v>-322240.39999999997</v>
      </c>
    </row>
    <row r="18" spans="1:8">
      <c r="A18" s="388">
        <v>3</v>
      </c>
      <c r="B18" s="390" t="s">
        <v>629</v>
      </c>
      <c r="C18" s="372">
        <v>0</v>
      </c>
      <c r="D18" s="372">
        <v>0</v>
      </c>
      <c r="E18" s="372">
        <v>0</v>
      </c>
      <c r="F18" s="372">
        <v>0</v>
      </c>
      <c r="G18" s="372">
        <v>0</v>
      </c>
      <c r="H18" s="372">
        <v>0</v>
      </c>
    </row>
    <row r="19" spans="1:8">
      <c r="A19" s="388">
        <v>4</v>
      </c>
      <c r="B19" s="390" t="s">
        <v>630</v>
      </c>
      <c r="C19" s="372">
        <v>3286214.75</v>
      </c>
      <c r="D19" s="372">
        <v>1392906.8200000003</v>
      </c>
      <c r="E19" s="372">
        <v>4679121.57</v>
      </c>
      <c r="F19" s="372">
        <v>10069657.039999999</v>
      </c>
      <c r="G19" s="372">
        <v>0</v>
      </c>
      <c r="H19" s="372">
        <v>10069657.039999999</v>
      </c>
    </row>
    <row r="20" spans="1:8">
      <c r="A20" s="388">
        <v>5</v>
      </c>
      <c r="B20" s="390" t="s">
        <v>631</v>
      </c>
      <c r="C20" s="372">
        <v>-990335.99</v>
      </c>
      <c r="D20" s="372">
        <v>-977661.89000000036</v>
      </c>
      <c r="E20" s="372">
        <v>-1967997.8800000004</v>
      </c>
      <c r="F20" s="372">
        <v>-1739555</v>
      </c>
      <c r="G20" s="372">
        <v>0</v>
      </c>
      <c r="H20" s="372">
        <v>-1739555</v>
      </c>
    </row>
    <row r="21" spans="1:8" ht="24" customHeight="1">
      <c r="A21" s="388">
        <v>6</v>
      </c>
      <c r="B21" s="390" t="s">
        <v>632</v>
      </c>
      <c r="C21" s="372">
        <v>0</v>
      </c>
      <c r="D21" s="372">
        <v>0</v>
      </c>
      <c r="E21" s="372">
        <v>0</v>
      </c>
      <c r="F21" s="372">
        <v>0</v>
      </c>
      <c r="G21" s="372">
        <v>0</v>
      </c>
      <c r="H21" s="372">
        <v>0</v>
      </c>
    </row>
    <row r="22" spans="1:8" ht="18.600000000000001" customHeight="1">
      <c r="A22" s="388">
        <v>7</v>
      </c>
      <c r="B22" s="390" t="s">
        <v>633</v>
      </c>
      <c r="C22" s="372">
        <v>0</v>
      </c>
      <c r="D22" s="372">
        <v>0</v>
      </c>
      <c r="E22" s="372">
        <v>0</v>
      </c>
      <c r="F22" s="372">
        <v>0</v>
      </c>
      <c r="G22" s="372">
        <v>0</v>
      </c>
      <c r="H22" s="372">
        <v>0</v>
      </c>
    </row>
    <row r="23" spans="1:8" ht="25.5" customHeight="1">
      <c r="A23" s="388">
        <v>8</v>
      </c>
      <c r="B23" s="391" t="s">
        <v>634</v>
      </c>
      <c r="C23" s="372">
        <v>0</v>
      </c>
      <c r="D23" s="372">
        <v>0</v>
      </c>
      <c r="E23" s="372">
        <v>0</v>
      </c>
      <c r="F23" s="372">
        <v>0</v>
      </c>
      <c r="G23" s="372">
        <v>0</v>
      </c>
      <c r="H23" s="372">
        <v>0</v>
      </c>
    </row>
    <row r="24" spans="1:8" ht="34.5" customHeight="1">
      <c r="A24" s="388">
        <v>9</v>
      </c>
      <c r="B24" s="391" t="s">
        <v>635</v>
      </c>
      <c r="C24" s="372">
        <v>0</v>
      </c>
      <c r="D24" s="372">
        <v>0</v>
      </c>
      <c r="E24" s="372">
        <v>0</v>
      </c>
      <c r="F24" s="372">
        <v>0</v>
      </c>
      <c r="G24" s="372">
        <v>0</v>
      </c>
      <c r="H24" s="372">
        <v>0</v>
      </c>
    </row>
    <row r="25" spans="1:8">
      <c r="A25" s="388">
        <v>10</v>
      </c>
      <c r="B25" s="390" t="s">
        <v>636</v>
      </c>
      <c r="C25" s="372">
        <v>1610788</v>
      </c>
      <c r="D25" s="372">
        <v>0</v>
      </c>
      <c r="E25" s="372">
        <v>1610788</v>
      </c>
      <c r="F25" s="372">
        <v>-7164235</v>
      </c>
      <c r="G25" s="372">
        <v>0</v>
      </c>
      <c r="H25" s="372">
        <v>-7164235</v>
      </c>
    </row>
    <row r="26" spans="1:8">
      <c r="A26" s="388">
        <v>11</v>
      </c>
      <c r="B26" s="392" t="s">
        <v>637</v>
      </c>
      <c r="C26" s="372">
        <v>353951.32216723973</v>
      </c>
      <c r="D26" s="372">
        <v>0</v>
      </c>
      <c r="E26" s="372">
        <v>353951.32216723973</v>
      </c>
      <c r="F26" s="372">
        <v>0</v>
      </c>
      <c r="G26" s="372">
        <v>0</v>
      </c>
      <c r="H26" s="372">
        <v>0</v>
      </c>
    </row>
    <row r="27" spans="1:8">
      <c r="A27" s="388">
        <v>12</v>
      </c>
      <c r="B27" s="390" t="s">
        <v>638</v>
      </c>
      <c r="C27" s="372">
        <v>15050.48</v>
      </c>
      <c r="D27" s="372">
        <v>0</v>
      </c>
      <c r="E27" s="372">
        <v>15050.48</v>
      </c>
      <c r="F27" s="372">
        <v>0</v>
      </c>
      <c r="G27" s="372">
        <v>0</v>
      </c>
      <c r="H27" s="372">
        <v>0</v>
      </c>
    </row>
    <row r="28" spans="1:8">
      <c r="A28" s="388">
        <v>13</v>
      </c>
      <c r="B28" s="393" t="s">
        <v>639</v>
      </c>
      <c r="C28" s="372">
        <v>-3460820.8415099219</v>
      </c>
      <c r="D28" s="372">
        <v>0</v>
      </c>
      <c r="E28" s="372">
        <v>-3460820.8415099219</v>
      </c>
      <c r="F28" s="372">
        <v>-3351652.5761008523</v>
      </c>
      <c r="G28" s="372">
        <v>0</v>
      </c>
      <c r="H28" s="372">
        <v>-3351652.5761008523</v>
      </c>
    </row>
    <row r="29" spans="1:8">
      <c r="A29" s="388">
        <v>14</v>
      </c>
      <c r="B29" s="394" t="s">
        <v>640</v>
      </c>
      <c r="C29" s="372">
        <v>-14628749.540765356</v>
      </c>
      <c r="D29" s="372">
        <v>-65966.19</v>
      </c>
      <c r="E29" s="372">
        <v>-14694715.730765356</v>
      </c>
      <c r="F29" s="372">
        <v>-12120184.220148198</v>
      </c>
      <c r="G29" s="372">
        <v>0</v>
      </c>
      <c r="H29" s="372">
        <v>-12120184.220148198</v>
      </c>
    </row>
    <row r="30" spans="1:8">
      <c r="A30" s="388">
        <v>14.1</v>
      </c>
      <c r="B30" s="365" t="s">
        <v>641</v>
      </c>
      <c r="C30" s="372">
        <v>-12941977.740765356</v>
      </c>
      <c r="D30" s="372">
        <v>0</v>
      </c>
      <c r="E30" s="372">
        <v>-12941977.740765356</v>
      </c>
      <c r="F30" s="372">
        <v>-10230410.250148199</v>
      </c>
      <c r="G30" s="372">
        <v>0</v>
      </c>
      <c r="H30" s="372">
        <v>-10230410.250148199</v>
      </c>
    </row>
    <row r="31" spans="1:8">
      <c r="A31" s="388">
        <v>14.2</v>
      </c>
      <c r="B31" s="365" t="s">
        <v>642</v>
      </c>
      <c r="C31" s="372">
        <v>-1686771.8</v>
      </c>
      <c r="D31" s="372">
        <v>-65966.19</v>
      </c>
      <c r="E31" s="372">
        <v>-1752737.99</v>
      </c>
      <c r="F31" s="372">
        <v>-1889773.9699999997</v>
      </c>
      <c r="G31" s="372">
        <v>0</v>
      </c>
      <c r="H31" s="372">
        <v>-1889773.9699999997</v>
      </c>
    </row>
    <row r="32" spans="1:8">
      <c r="A32" s="388">
        <v>15</v>
      </c>
      <c r="B32" s="390" t="s">
        <v>643</v>
      </c>
      <c r="C32" s="372">
        <v>-2669065</v>
      </c>
      <c r="D32" s="372">
        <v>0</v>
      </c>
      <c r="E32" s="372">
        <v>-2669065</v>
      </c>
      <c r="F32" s="372">
        <v>-2787168</v>
      </c>
      <c r="G32" s="372">
        <v>0</v>
      </c>
      <c r="H32" s="372">
        <v>-2787168</v>
      </c>
    </row>
    <row r="33" spans="1:8" ht="22.5" customHeight="1">
      <c r="A33" s="388">
        <v>16</v>
      </c>
      <c r="B33" s="363" t="s">
        <v>644</v>
      </c>
      <c r="C33" s="372">
        <v>0</v>
      </c>
      <c r="D33" s="372">
        <v>0</v>
      </c>
      <c r="E33" s="372">
        <v>0</v>
      </c>
      <c r="F33" s="372">
        <v>0</v>
      </c>
      <c r="G33" s="372">
        <v>0</v>
      </c>
      <c r="H33" s="372">
        <v>0</v>
      </c>
    </row>
    <row r="34" spans="1:8">
      <c r="A34" s="388">
        <v>17</v>
      </c>
      <c r="B34" s="390" t="s">
        <v>645</v>
      </c>
      <c r="C34" s="372">
        <v>-368251.91989196162</v>
      </c>
      <c r="D34" s="372">
        <v>0</v>
      </c>
      <c r="E34" s="372">
        <v>-368251.91989196162</v>
      </c>
      <c r="F34" s="372">
        <v>-68045.24375094811</v>
      </c>
      <c r="G34" s="372">
        <v>0</v>
      </c>
      <c r="H34" s="372">
        <v>-68045.24375094811</v>
      </c>
    </row>
    <row r="35" spans="1:8">
      <c r="A35" s="388">
        <v>17.100000000000001</v>
      </c>
      <c r="B35" s="365" t="s">
        <v>646</v>
      </c>
      <c r="C35" s="372">
        <v>0</v>
      </c>
      <c r="D35" s="372">
        <v>0</v>
      </c>
      <c r="E35" s="372">
        <v>0</v>
      </c>
      <c r="F35" s="372">
        <v>0</v>
      </c>
      <c r="G35" s="372">
        <v>0</v>
      </c>
      <c r="H35" s="372">
        <v>0</v>
      </c>
    </row>
    <row r="36" spans="1:8">
      <c r="A36" s="388">
        <v>17.2</v>
      </c>
      <c r="B36" s="365" t="s">
        <v>647</v>
      </c>
      <c r="C36" s="372">
        <v>-368251.91989196162</v>
      </c>
      <c r="D36" s="372">
        <v>0</v>
      </c>
      <c r="E36" s="372">
        <v>-368251.91989196162</v>
      </c>
      <c r="F36" s="372">
        <v>-68045.24375094811</v>
      </c>
      <c r="G36" s="372">
        <v>0</v>
      </c>
      <c r="H36" s="372">
        <v>-68045.24375094811</v>
      </c>
    </row>
    <row r="37" spans="1:8" ht="41.4" customHeight="1">
      <c r="A37" s="388">
        <v>18</v>
      </c>
      <c r="B37" s="395" t="s">
        <v>648</v>
      </c>
      <c r="C37" s="372">
        <v>-1456049.0621613823</v>
      </c>
      <c r="D37" s="372">
        <v>3351082.9347184906</v>
      </c>
      <c r="E37" s="372">
        <v>1895033.8725571083</v>
      </c>
      <c r="F37" s="372">
        <v>-997461.38030000031</v>
      </c>
      <c r="G37" s="372">
        <v>4020410.3803000003</v>
      </c>
      <c r="H37" s="372">
        <v>3022949</v>
      </c>
    </row>
    <row r="38" spans="1:8">
      <c r="A38" s="388">
        <v>18.100000000000001</v>
      </c>
      <c r="B38" s="396" t="s">
        <v>649</v>
      </c>
      <c r="C38" s="372">
        <v>0</v>
      </c>
      <c r="D38" s="372">
        <v>0</v>
      </c>
      <c r="E38" s="372">
        <v>0</v>
      </c>
      <c r="F38" s="372">
        <v>0</v>
      </c>
      <c r="G38" s="372">
        <v>0</v>
      </c>
      <c r="H38" s="372">
        <v>0</v>
      </c>
    </row>
    <row r="39" spans="1:8">
      <c r="A39" s="388">
        <v>18.2</v>
      </c>
      <c r="B39" s="396" t="s">
        <v>650</v>
      </c>
      <c r="C39" s="372">
        <v>-1456049.0621613823</v>
      </c>
      <c r="D39" s="372">
        <v>3351082.9347184906</v>
      </c>
      <c r="E39" s="372">
        <v>1895033.8725571083</v>
      </c>
      <c r="F39" s="372">
        <v>-997461.38030000031</v>
      </c>
      <c r="G39" s="372">
        <v>4020410.3803000003</v>
      </c>
      <c r="H39" s="372">
        <v>3022949</v>
      </c>
    </row>
    <row r="40" spans="1:8" ht="24.6" customHeight="1">
      <c r="A40" s="388">
        <v>19</v>
      </c>
      <c r="B40" s="395" t="s">
        <v>651</v>
      </c>
      <c r="C40" s="372">
        <v>0</v>
      </c>
      <c r="D40" s="372">
        <v>0</v>
      </c>
      <c r="E40" s="372">
        <v>0</v>
      </c>
      <c r="F40" s="372">
        <v>0</v>
      </c>
      <c r="G40" s="372">
        <v>0</v>
      </c>
      <c r="H40" s="372">
        <v>0</v>
      </c>
    </row>
    <row r="41" spans="1:8" ht="17.399999999999999" customHeight="1">
      <c r="A41" s="388">
        <v>20</v>
      </c>
      <c r="B41" s="395" t="s">
        <v>652</v>
      </c>
      <c r="C41" s="372">
        <v>0</v>
      </c>
      <c r="D41" s="372">
        <v>0</v>
      </c>
      <c r="E41" s="372">
        <v>0</v>
      </c>
      <c r="F41" s="372">
        <v>0</v>
      </c>
      <c r="G41" s="372">
        <v>0</v>
      </c>
      <c r="H41" s="372">
        <v>0</v>
      </c>
    </row>
    <row r="42" spans="1:8" ht="26.4" customHeight="1">
      <c r="A42" s="388">
        <v>21</v>
      </c>
      <c r="B42" s="395" t="s">
        <v>653</v>
      </c>
      <c r="C42" s="372">
        <v>0</v>
      </c>
      <c r="D42" s="372">
        <v>0</v>
      </c>
      <c r="E42" s="372">
        <v>0</v>
      </c>
      <c r="F42" s="372">
        <v>0</v>
      </c>
      <c r="G42" s="372">
        <v>0</v>
      </c>
      <c r="H42" s="372">
        <v>0</v>
      </c>
    </row>
    <row r="43" spans="1:8">
      <c r="A43" s="388">
        <v>22</v>
      </c>
      <c r="B43" s="397" t="s">
        <v>654</v>
      </c>
      <c r="C43" s="372">
        <v>3615841.9905558331</v>
      </c>
      <c r="D43" s="372">
        <v>15298920.068499047</v>
      </c>
      <c r="E43" s="372">
        <v>18914762.059054881</v>
      </c>
      <c r="F43" s="372">
        <v>-1182653.4734438504</v>
      </c>
      <c r="G43" s="372">
        <v>15449504.439670455</v>
      </c>
      <c r="H43" s="372">
        <v>14266850.966226604</v>
      </c>
    </row>
    <row r="44" spans="1:8">
      <c r="A44" s="388">
        <v>23</v>
      </c>
      <c r="B44" s="397" t="s">
        <v>655</v>
      </c>
      <c r="C44" s="372">
        <v>3322459</v>
      </c>
      <c r="D44" s="372">
        <v>0</v>
      </c>
      <c r="E44" s="372">
        <v>3322459</v>
      </c>
      <c r="F44" s="372">
        <v>489605</v>
      </c>
      <c r="G44" s="372">
        <v>0</v>
      </c>
      <c r="H44" s="372">
        <v>489605</v>
      </c>
    </row>
    <row r="45" spans="1:8">
      <c r="A45" s="388">
        <v>24</v>
      </c>
      <c r="B45" s="398" t="s">
        <v>656</v>
      </c>
      <c r="C45" s="372">
        <v>293382.99055583309</v>
      </c>
      <c r="D45" s="372">
        <v>15298920.068499047</v>
      </c>
      <c r="E45" s="372">
        <v>15592303.059054881</v>
      </c>
      <c r="F45" s="372">
        <v>-1672258.4734438504</v>
      </c>
      <c r="G45" s="372">
        <v>15449504.439670455</v>
      </c>
      <c r="H45" s="372">
        <v>13777245.966226604</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topLeftCell="A19" zoomScale="70" zoomScaleNormal="70" workbookViewId="0"/>
  </sheetViews>
  <sheetFormatPr defaultRowHeight="14.4"/>
  <cols>
    <col min="1" max="1" width="8.6640625" style="385"/>
    <col min="2" max="2" width="87.5546875" bestFit="1" customWidth="1"/>
    <col min="3" max="8" width="15.44140625" customWidth="1"/>
  </cols>
  <sheetData>
    <row r="1" spans="1:8" s="5" customFormat="1" ht="13.8">
      <c r="A1" s="2" t="s">
        <v>30</v>
      </c>
      <c r="B1" s="3" t="str">
        <f>Info!C2</f>
        <v>Terabank</v>
      </c>
      <c r="C1" s="3"/>
      <c r="D1" s="4"/>
      <c r="E1" s="4"/>
      <c r="F1" s="4"/>
      <c r="G1" s="4"/>
    </row>
    <row r="2" spans="1:8" s="5" customFormat="1" ht="13.8">
      <c r="A2" s="2" t="s">
        <v>31</v>
      </c>
      <c r="B2" s="309">
        <f>'1. key ratios'!B2</f>
        <v>45107</v>
      </c>
      <c r="C2" s="3"/>
      <c r="D2" s="4"/>
      <c r="E2" s="4"/>
      <c r="F2" s="4"/>
      <c r="G2" s="4"/>
    </row>
    <row r="3" spans="1:8" ht="15" thickBot="1">
      <c r="A3"/>
    </row>
    <row r="4" spans="1:8">
      <c r="A4" s="567" t="s">
        <v>6</v>
      </c>
      <c r="B4" s="568" t="s">
        <v>94</v>
      </c>
      <c r="C4" s="558" t="s">
        <v>558</v>
      </c>
      <c r="D4" s="558"/>
      <c r="E4" s="558"/>
      <c r="F4" s="558" t="s">
        <v>559</v>
      </c>
      <c r="G4" s="558"/>
      <c r="H4" s="559"/>
    </row>
    <row r="5" spans="1:8">
      <c r="A5" s="567"/>
      <c r="B5" s="568"/>
      <c r="C5" s="387" t="s">
        <v>32</v>
      </c>
      <c r="D5" s="387" t="s">
        <v>33</v>
      </c>
      <c r="E5" s="387" t="s">
        <v>34</v>
      </c>
      <c r="F5" s="387" t="s">
        <v>32</v>
      </c>
      <c r="G5" s="387" t="s">
        <v>33</v>
      </c>
      <c r="H5" s="387" t="s">
        <v>34</v>
      </c>
    </row>
    <row r="6" spans="1:8">
      <c r="A6" s="373">
        <v>1</v>
      </c>
      <c r="B6" s="399" t="s">
        <v>657</v>
      </c>
      <c r="C6" s="400">
        <v>0</v>
      </c>
      <c r="D6" s="400">
        <v>0</v>
      </c>
      <c r="E6" s="400">
        <v>0</v>
      </c>
      <c r="F6" s="400">
        <v>0</v>
      </c>
      <c r="G6" s="400">
        <v>0</v>
      </c>
      <c r="H6" s="400">
        <v>0</v>
      </c>
    </row>
    <row r="7" spans="1:8">
      <c r="A7" s="373">
        <v>2</v>
      </c>
      <c r="B7" s="399" t="s">
        <v>196</v>
      </c>
      <c r="C7" s="400">
        <v>0</v>
      </c>
      <c r="D7" s="400">
        <v>0</v>
      </c>
      <c r="E7" s="400">
        <v>0</v>
      </c>
      <c r="F7" s="400">
        <v>0</v>
      </c>
      <c r="G7" s="400">
        <v>0</v>
      </c>
      <c r="H7" s="400">
        <v>0</v>
      </c>
    </row>
    <row r="8" spans="1:8">
      <c r="A8" s="373">
        <v>3</v>
      </c>
      <c r="B8" s="399" t="s">
        <v>206</v>
      </c>
      <c r="C8" s="400">
        <v>247990045.98999995</v>
      </c>
      <c r="D8" s="400">
        <v>395147457.91999978</v>
      </c>
      <c r="E8" s="400">
        <v>643137503.90999973</v>
      </c>
      <c r="F8" s="400">
        <v>0</v>
      </c>
      <c r="G8" s="400">
        <v>0</v>
      </c>
      <c r="H8" s="400">
        <v>0</v>
      </c>
    </row>
    <row r="9" spans="1:8">
      <c r="A9" s="373">
        <v>3.1</v>
      </c>
      <c r="B9" s="401" t="s">
        <v>197</v>
      </c>
      <c r="C9" s="400">
        <v>198085771.25</v>
      </c>
      <c r="D9" s="400">
        <v>395147457.91999978</v>
      </c>
      <c r="E9" s="400">
        <v>593233229.16999984</v>
      </c>
      <c r="F9" s="400">
        <v>0</v>
      </c>
      <c r="G9" s="400">
        <v>0</v>
      </c>
      <c r="H9" s="400">
        <v>0</v>
      </c>
    </row>
    <row r="10" spans="1:8">
      <c r="A10" s="373">
        <v>3.2</v>
      </c>
      <c r="B10" s="401" t="s">
        <v>193</v>
      </c>
      <c r="C10" s="400">
        <v>49904274.73999995</v>
      </c>
      <c r="D10" s="400">
        <v>0</v>
      </c>
      <c r="E10" s="400">
        <v>49904274.73999995</v>
      </c>
      <c r="F10" s="400">
        <v>0</v>
      </c>
      <c r="G10" s="400">
        <v>0</v>
      </c>
      <c r="H10" s="400">
        <v>0</v>
      </c>
    </row>
    <row r="11" spans="1:8">
      <c r="A11" s="373">
        <v>4</v>
      </c>
      <c r="B11" s="402" t="s">
        <v>195</v>
      </c>
      <c r="C11" s="400">
        <v>89851800</v>
      </c>
      <c r="D11" s="400">
        <v>0</v>
      </c>
      <c r="E11" s="400">
        <v>89851800</v>
      </c>
      <c r="F11" s="400">
        <v>0</v>
      </c>
      <c r="G11" s="400">
        <v>0</v>
      </c>
      <c r="H11" s="400">
        <v>0</v>
      </c>
    </row>
    <row r="12" spans="1:8">
      <c r="A12" s="373">
        <v>4.0999999999999996</v>
      </c>
      <c r="B12" s="401" t="s">
        <v>179</v>
      </c>
      <c r="C12" s="400">
        <v>89851800</v>
      </c>
      <c r="D12" s="400">
        <v>0</v>
      </c>
      <c r="E12" s="400">
        <v>89851800</v>
      </c>
      <c r="F12" s="400">
        <v>0</v>
      </c>
      <c r="G12" s="400">
        <v>0</v>
      </c>
      <c r="H12" s="400">
        <v>0</v>
      </c>
    </row>
    <row r="13" spans="1:8">
      <c r="A13" s="373">
        <v>4.2</v>
      </c>
      <c r="B13" s="401" t="s">
        <v>180</v>
      </c>
      <c r="C13" s="400">
        <v>0</v>
      </c>
      <c r="D13" s="400">
        <v>0</v>
      </c>
      <c r="E13" s="400">
        <v>0</v>
      </c>
      <c r="F13" s="400">
        <v>0</v>
      </c>
      <c r="G13" s="400">
        <v>0</v>
      </c>
      <c r="H13" s="400">
        <v>0</v>
      </c>
    </row>
    <row r="14" spans="1:8">
      <c r="A14" s="373">
        <v>5</v>
      </c>
      <c r="B14" s="402" t="s">
        <v>205</v>
      </c>
      <c r="C14" s="400">
        <v>1081631194.0900009</v>
      </c>
      <c r="D14" s="400">
        <v>3435977041.5899992</v>
      </c>
      <c r="E14" s="400">
        <v>4517608235.6800003</v>
      </c>
      <c r="F14" s="400">
        <v>0</v>
      </c>
      <c r="G14" s="400">
        <v>0</v>
      </c>
      <c r="H14" s="400">
        <v>0</v>
      </c>
    </row>
    <row r="15" spans="1:8">
      <c r="A15" s="373">
        <v>5.0999999999999996</v>
      </c>
      <c r="B15" s="403" t="s">
        <v>183</v>
      </c>
      <c r="C15" s="400">
        <v>16300236.269999998</v>
      </c>
      <c r="D15" s="400">
        <v>24304869.739999998</v>
      </c>
      <c r="E15" s="400">
        <v>40605106.009999998</v>
      </c>
      <c r="F15" s="400">
        <v>0</v>
      </c>
      <c r="G15" s="400">
        <v>0</v>
      </c>
      <c r="H15" s="400">
        <v>0</v>
      </c>
    </row>
    <row r="16" spans="1:8">
      <c r="A16" s="373">
        <v>5.2</v>
      </c>
      <c r="B16" s="403" t="s">
        <v>182</v>
      </c>
      <c r="C16" s="400">
        <v>56015879.339999996</v>
      </c>
      <c r="D16" s="400">
        <v>2630696.9199999995</v>
      </c>
      <c r="E16" s="400">
        <v>58646576.259999998</v>
      </c>
      <c r="F16" s="400">
        <v>0</v>
      </c>
      <c r="G16" s="400">
        <v>0</v>
      </c>
      <c r="H16" s="400">
        <v>0</v>
      </c>
    </row>
    <row r="17" spans="1:8">
      <c r="A17" s="373">
        <v>5.3</v>
      </c>
      <c r="B17" s="403" t="s">
        <v>181</v>
      </c>
      <c r="C17" s="400">
        <v>842796600.0000006</v>
      </c>
      <c r="D17" s="400">
        <v>3380558133.4099994</v>
      </c>
      <c r="E17" s="400">
        <v>4223354733.4099998</v>
      </c>
      <c r="F17" s="400">
        <v>0</v>
      </c>
      <c r="G17" s="400">
        <v>0</v>
      </c>
      <c r="H17" s="400">
        <v>0</v>
      </c>
    </row>
    <row r="18" spans="1:8">
      <c r="A18" s="373" t="s">
        <v>15</v>
      </c>
      <c r="B18" s="404" t="s">
        <v>36</v>
      </c>
      <c r="C18" s="400">
        <v>456220944.61000019</v>
      </c>
      <c r="D18" s="400">
        <v>388074647.05000013</v>
      </c>
      <c r="E18" s="400">
        <v>844295591.66000032</v>
      </c>
      <c r="F18" s="400">
        <v>0</v>
      </c>
      <c r="G18" s="400">
        <v>0</v>
      </c>
      <c r="H18" s="400">
        <v>0</v>
      </c>
    </row>
    <row r="19" spans="1:8">
      <c r="A19" s="373" t="s">
        <v>16</v>
      </c>
      <c r="B19" s="404" t="s">
        <v>37</v>
      </c>
      <c r="C19" s="400">
        <v>177420338.16000015</v>
      </c>
      <c r="D19" s="400">
        <v>380763984.52999985</v>
      </c>
      <c r="E19" s="400">
        <v>558184322.69000006</v>
      </c>
      <c r="F19" s="400">
        <v>0</v>
      </c>
      <c r="G19" s="400">
        <v>0</v>
      </c>
      <c r="H19" s="400">
        <v>0</v>
      </c>
    </row>
    <row r="20" spans="1:8">
      <c r="A20" s="373" t="s">
        <v>17</v>
      </c>
      <c r="B20" s="404" t="s">
        <v>38</v>
      </c>
      <c r="C20" s="400">
        <v>23518655.109999996</v>
      </c>
      <c r="D20" s="400">
        <v>71993733.899999976</v>
      </c>
      <c r="E20" s="400">
        <v>95512389.009999976</v>
      </c>
      <c r="F20" s="400">
        <v>0</v>
      </c>
      <c r="G20" s="400">
        <v>0</v>
      </c>
      <c r="H20" s="400">
        <v>0</v>
      </c>
    </row>
    <row r="21" spans="1:8">
      <c r="A21" s="373" t="s">
        <v>18</v>
      </c>
      <c r="B21" s="404" t="s">
        <v>39</v>
      </c>
      <c r="C21" s="400">
        <v>146564705.94000024</v>
      </c>
      <c r="D21" s="400">
        <v>2433045832.0099993</v>
      </c>
      <c r="E21" s="400">
        <v>2579610537.9499993</v>
      </c>
      <c r="F21" s="400">
        <v>0</v>
      </c>
      <c r="G21" s="400">
        <v>0</v>
      </c>
      <c r="H21" s="400">
        <v>0</v>
      </c>
    </row>
    <row r="22" spans="1:8">
      <c r="A22" s="373" t="s">
        <v>19</v>
      </c>
      <c r="B22" s="404" t="s">
        <v>40</v>
      </c>
      <c r="C22" s="400">
        <v>39071956.179999962</v>
      </c>
      <c r="D22" s="400">
        <v>106679935.92</v>
      </c>
      <c r="E22" s="400">
        <v>145751892.09999996</v>
      </c>
      <c r="F22" s="400">
        <v>0</v>
      </c>
      <c r="G22" s="400">
        <v>0</v>
      </c>
      <c r="H22" s="400">
        <v>0</v>
      </c>
    </row>
    <row r="23" spans="1:8">
      <c r="A23" s="373">
        <v>5.4</v>
      </c>
      <c r="B23" s="403" t="s">
        <v>184</v>
      </c>
      <c r="C23" s="400">
        <v>92011720.090000123</v>
      </c>
      <c r="D23" s="400">
        <v>17305058.809999995</v>
      </c>
      <c r="E23" s="400">
        <v>109316778.90000013</v>
      </c>
      <c r="F23" s="400">
        <v>0</v>
      </c>
      <c r="G23" s="400">
        <v>0</v>
      </c>
      <c r="H23" s="400">
        <v>0</v>
      </c>
    </row>
    <row r="24" spans="1:8">
      <c r="A24" s="373">
        <v>5.5</v>
      </c>
      <c r="B24" s="403" t="s">
        <v>185</v>
      </c>
      <c r="C24" s="400">
        <v>0</v>
      </c>
      <c r="D24" s="400">
        <v>0</v>
      </c>
      <c r="E24" s="400">
        <v>0</v>
      </c>
      <c r="F24" s="400">
        <v>0</v>
      </c>
      <c r="G24" s="400">
        <v>0</v>
      </c>
      <c r="H24" s="400">
        <v>0</v>
      </c>
    </row>
    <row r="25" spans="1:8">
      <c r="A25" s="373">
        <v>5.6</v>
      </c>
      <c r="B25" s="403" t="s">
        <v>186</v>
      </c>
      <c r="C25" s="400">
        <v>0</v>
      </c>
      <c r="D25" s="400">
        <v>0</v>
      </c>
      <c r="E25" s="400">
        <v>0</v>
      </c>
      <c r="F25" s="400">
        <v>0</v>
      </c>
      <c r="G25" s="400">
        <v>0</v>
      </c>
      <c r="H25" s="400">
        <v>0</v>
      </c>
    </row>
    <row r="26" spans="1:8">
      <c r="A26" s="373">
        <v>5.7</v>
      </c>
      <c r="B26" s="403" t="s">
        <v>40</v>
      </c>
      <c r="C26" s="400">
        <v>74506758.390000015</v>
      </c>
      <c r="D26" s="400">
        <v>11178282.710000006</v>
      </c>
      <c r="E26" s="400">
        <v>85685041.100000024</v>
      </c>
      <c r="F26" s="400">
        <v>0</v>
      </c>
      <c r="G26" s="400">
        <v>0</v>
      </c>
      <c r="H26" s="400">
        <v>0</v>
      </c>
    </row>
    <row r="27" spans="1:8">
      <c r="A27" s="373">
        <v>6</v>
      </c>
      <c r="B27" s="405" t="s">
        <v>658</v>
      </c>
      <c r="C27" s="400">
        <v>15719415.180000015</v>
      </c>
      <c r="D27" s="400">
        <v>24934579.059999999</v>
      </c>
      <c r="E27" s="400">
        <v>40653994.24000001</v>
      </c>
      <c r="F27" s="400">
        <v>0</v>
      </c>
      <c r="G27" s="400">
        <v>0</v>
      </c>
      <c r="H27" s="400">
        <v>0</v>
      </c>
    </row>
    <row r="28" spans="1:8">
      <c r="A28" s="373">
        <v>7</v>
      </c>
      <c r="B28" s="405" t="s">
        <v>659</v>
      </c>
      <c r="C28" s="400">
        <v>44522670.57</v>
      </c>
      <c r="D28" s="400">
        <v>768830.12</v>
      </c>
      <c r="E28" s="400">
        <v>45291500.689999998</v>
      </c>
      <c r="F28" s="400">
        <v>0</v>
      </c>
      <c r="G28" s="400">
        <v>0</v>
      </c>
      <c r="H28" s="400">
        <v>0</v>
      </c>
    </row>
    <row r="29" spans="1:8">
      <c r="A29" s="373">
        <v>8</v>
      </c>
      <c r="B29" s="405" t="s">
        <v>194</v>
      </c>
      <c r="C29" s="400">
        <v>0</v>
      </c>
      <c r="D29" s="400">
        <v>26346.560000000001</v>
      </c>
      <c r="E29" s="400">
        <v>26346.560000000001</v>
      </c>
      <c r="F29" s="400">
        <v>0</v>
      </c>
      <c r="G29" s="400">
        <v>0</v>
      </c>
      <c r="H29" s="400">
        <v>0</v>
      </c>
    </row>
    <row r="30" spans="1:8">
      <c r="A30" s="373">
        <v>9</v>
      </c>
      <c r="B30" s="406" t="s">
        <v>211</v>
      </c>
      <c r="C30" s="400">
        <v>46273239.5</v>
      </c>
      <c r="D30" s="400">
        <v>23805494.690000001</v>
      </c>
      <c r="E30" s="400">
        <v>70078734.189999998</v>
      </c>
      <c r="F30" s="400">
        <v>0</v>
      </c>
      <c r="G30" s="400">
        <v>0</v>
      </c>
      <c r="H30" s="400">
        <v>0</v>
      </c>
    </row>
    <row r="31" spans="1:8">
      <c r="A31" s="373">
        <v>9.1</v>
      </c>
      <c r="B31" s="407" t="s">
        <v>201</v>
      </c>
      <c r="C31" s="400">
        <v>46273239.5</v>
      </c>
      <c r="D31" s="400">
        <v>23805494.690000001</v>
      </c>
      <c r="E31" s="400">
        <v>70078734.189999998</v>
      </c>
      <c r="F31" s="400">
        <v>0</v>
      </c>
      <c r="G31" s="400">
        <v>0</v>
      </c>
      <c r="H31" s="400">
        <v>0</v>
      </c>
    </row>
    <row r="32" spans="1:8">
      <c r="A32" s="373">
        <v>9.1999999999999993</v>
      </c>
      <c r="B32" s="407" t="s">
        <v>202</v>
      </c>
      <c r="C32" s="400">
        <v>0</v>
      </c>
      <c r="D32" s="400">
        <v>0</v>
      </c>
      <c r="E32" s="400">
        <v>0</v>
      </c>
      <c r="F32" s="400">
        <v>0</v>
      </c>
      <c r="G32" s="400">
        <v>0</v>
      </c>
      <c r="H32" s="400">
        <v>0</v>
      </c>
    </row>
    <row r="33" spans="1:8">
      <c r="A33" s="373">
        <v>9.3000000000000007</v>
      </c>
      <c r="B33" s="407" t="s">
        <v>198</v>
      </c>
      <c r="C33" s="400">
        <v>0</v>
      </c>
      <c r="D33" s="400">
        <v>0</v>
      </c>
      <c r="E33" s="400">
        <v>0</v>
      </c>
      <c r="F33" s="400">
        <v>0</v>
      </c>
      <c r="G33" s="400">
        <v>0</v>
      </c>
      <c r="H33" s="400">
        <v>0</v>
      </c>
    </row>
    <row r="34" spans="1:8">
      <c r="A34" s="373">
        <v>9.4</v>
      </c>
      <c r="B34" s="407" t="s">
        <v>199</v>
      </c>
      <c r="C34" s="400">
        <v>0</v>
      </c>
      <c r="D34" s="400">
        <v>0</v>
      </c>
      <c r="E34" s="400">
        <v>0</v>
      </c>
      <c r="F34" s="400">
        <v>0</v>
      </c>
      <c r="G34" s="400">
        <v>0</v>
      </c>
      <c r="H34" s="400">
        <v>0</v>
      </c>
    </row>
    <row r="35" spans="1:8">
      <c r="A35" s="373">
        <v>9.5</v>
      </c>
      <c r="B35" s="407" t="s">
        <v>200</v>
      </c>
      <c r="C35" s="400">
        <v>0</v>
      </c>
      <c r="D35" s="400">
        <v>0</v>
      </c>
      <c r="E35" s="400">
        <v>0</v>
      </c>
      <c r="F35" s="400">
        <v>0</v>
      </c>
      <c r="G35" s="400">
        <v>0</v>
      </c>
      <c r="H35" s="400">
        <v>0</v>
      </c>
    </row>
    <row r="36" spans="1:8">
      <c r="A36" s="373">
        <v>9.6</v>
      </c>
      <c r="B36" s="407" t="s">
        <v>203</v>
      </c>
      <c r="C36" s="400">
        <v>0</v>
      </c>
      <c r="D36" s="400">
        <v>0</v>
      </c>
      <c r="E36" s="400">
        <v>0</v>
      </c>
      <c r="F36" s="400">
        <v>0</v>
      </c>
      <c r="G36" s="400">
        <v>0</v>
      </c>
      <c r="H36" s="400">
        <v>0</v>
      </c>
    </row>
    <row r="37" spans="1:8">
      <c r="A37" s="373">
        <v>9.6999999999999993</v>
      </c>
      <c r="B37" s="407" t="s">
        <v>204</v>
      </c>
      <c r="C37" s="400">
        <v>0</v>
      </c>
      <c r="D37" s="400">
        <v>0</v>
      </c>
      <c r="E37" s="400">
        <v>0</v>
      </c>
      <c r="F37" s="400">
        <v>0</v>
      </c>
      <c r="G37" s="400">
        <v>0</v>
      </c>
      <c r="H37" s="400">
        <v>0</v>
      </c>
    </row>
    <row r="38" spans="1:8">
      <c r="A38" s="373">
        <v>10</v>
      </c>
      <c r="B38" s="402" t="s">
        <v>207</v>
      </c>
      <c r="C38" s="400">
        <v>904619.1399999999</v>
      </c>
      <c r="D38" s="400">
        <v>9954.9599999999991</v>
      </c>
      <c r="E38" s="400">
        <v>914574.09999999986</v>
      </c>
      <c r="F38" s="400">
        <v>0</v>
      </c>
      <c r="G38" s="400">
        <v>0</v>
      </c>
      <c r="H38" s="400">
        <v>0</v>
      </c>
    </row>
    <row r="39" spans="1:8">
      <c r="A39" s="373">
        <v>10.1</v>
      </c>
      <c r="B39" s="408" t="s">
        <v>208</v>
      </c>
      <c r="C39" s="400">
        <v>452309.56999999989</v>
      </c>
      <c r="D39" s="400">
        <v>4977.4799999999996</v>
      </c>
      <c r="E39" s="400">
        <v>457287.04999999987</v>
      </c>
      <c r="F39" s="400">
        <v>0</v>
      </c>
      <c r="G39" s="400">
        <v>0</v>
      </c>
      <c r="H39" s="400">
        <v>0</v>
      </c>
    </row>
    <row r="40" spans="1:8">
      <c r="A40" s="373">
        <v>10.199999999999999</v>
      </c>
      <c r="B40" s="408" t="s">
        <v>209</v>
      </c>
      <c r="C40" s="400">
        <v>0</v>
      </c>
      <c r="D40" s="400">
        <v>0</v>
      </c>
      <c r="E40" s="400">
        <v>0</v>
      </c>
      <c r="F40" s="400">
        <v>0</v>
      </c>
      <c r="G40" s="400">
        <v>0</v>
      </c>
      <c r="H40" s="400">
        <v>0</v>
      </c>
    </row>
    <row r="41" spans="1:8">
      <c r="A41" s="373">
        <v>10.3</v>
      </c>
      <c r="B41" s="408" t="s">
        <v>212</v>
      </c>
      <c r="C41" s="400">
        <v>452309.57</v>
      </c>
      <c r="D41" s="400">
        <v>4977.4799999999996</v>
      </c>
      <c r="E41" s="400">
        <v>457287.05</v>
      </c>
      <c r="F41" s="400">
        <v>0</v>
      </c>
      <c r="G41" s="400">
        <v>0</v>
      </c>
      <c r="H41" s="400">
        <v>0</v>
      </c>
    </row>
    <row r="42" spans="1:8" ht="26.4">
      <c r="A42" s="373">
        <v>10.4</v>
      </c>
      <c r="B42" s="408" t="s">
        <v>213</v>
      </c>
      <c r="C42" s="400">
        <v>0</v>
      </c>
      <c r="D42" s="400">
        <v>0</v>
      </c>
      <c r="E42" s="400">
        <v>0</v>
      </c>
      <c r="F42" s="400">
        <v>0</v>
      </c>
      <c r="G42" s="400">
        <v>0</v>
      </c>
      <c r="H42" s="400">
        <v>0</v>
      </c>
    </row>
    <row r="43" spans="1:8" ht="15" thickBot="1">
      <c r="A43" s="373">
        <v>11</v>
      </c>
      <c r="B43" s="138" t="s">
        <v>210</v>
      </c>
      <c r="C43" s="400">
        <v>0</v>
      </c>
      <c r="D43" s="400">
        <v>0</v>
      </c>
      <c r="E43" s="400">
        <v>0</v>
      </c>
      <c r="F43" s="400">
        <v>0</v>
      </c>
      <c r="G43" s="400">
        <v>0</v>
      </c>
      <c r="H43" s="400">
        <v>0</v>
      </c>
    </row>
    <row r="44" spans="1:8">
      <c r="C44" s="409"/>
      <c r="D44" s="409"/>
      <c r="E44" s="409"/>
      <c r="F44" s="409"/>
      <c r="G44" s="409"/>
      <c r="H44" s="409"/>
    </row>
    <row r="45" spans="1:8">
      <c r="C45" s="409"/>
      <c r="D45" s="409"/>
      <c r="E45" s="409"/>
      <c r="F45" s="409"/>
      <c r="G45" s="409"/>
      <c r="H45" s="409"/>
    </row>
    <row r="46" spans="1:8">
      <c r="C46" s="409"/>
      <c r="D46" s="409"/>
      <c r="E46" s="409"/>
      <c r="F46" s="409"/>
      <c r="G46" s="409"/>
      <c r="H46" s="409"/>
    </row>
    <row r="47" spans="1:8">
      <c r="C47" s="409"/>
      <c r="D47" s="409"/>
      <c r="E47" s="409"/>
      <c r="F47" s="409"/>
      <c r="G47" s="409"/>
      <c r="H47" s="409"/>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09375" defaultRowHeight="13.2"/>
  <cols>
    <col min="1" max="1" width="9.5546875" style="4" bestFit="1" customWidth="1"/>
    <col min="2" max="2" width="93.5546875" style="4" customWidth="1"/>
    <col min="3" max="4" width="12.33203125" style="4" bestFit="1" customWidth="1"/>
    <col min="5" max="7" width="12.33203125" style="14" bestFit="1" customWidth="1"/>
    <col min="8" max="11" width="9.6640625" style="14" customWidth="1"/>
    <col min="12" max="16384" width="9.109375" style="14"/>
  </cols>
  <sheetData>
    <row r="1" spans="1:7">
      <c r="A1" s="2" t="s">
        <v>30</v>
      </c>
      <c r="B1" s="3" t="str">
        <f>Info!C2</f>
        <v>Terabank</v>
      </c>
      <c r="C1" s="3"/>
    </row>
    <row r="2" spans="1:7">
      <c r="A2" s="2" t="s">
        <v>31</v>
      </c>
      <c r="B2" s="309">
        <f>'1. key ratios'!B2</f>
        <v>45107</v>
      </c>
      <c r="C2" s="3"/>
    </row>
    <row r="3" spans="1:7">
      <c r="A3" s="2"/>
      <c r="B3" s="3"/>
      <c r="C3" s="3"/>
    </row>
    <row r="4" spans="1:7" ht="15" customHeight="1" thickBot="1">
      <c r="A4" s="4" t="s">
        <v>96</v>
      </c>
      <c r="B4" s="85" t="s">
        <v>187</v>
      </c>
      <c r="C4" s="17" t="s">
        <v>35</v>
      </c>
    </row>
    <row r="5" spans="1:7" ht="15" customHeight="1">
      <c r="A5" s="161" t="s">
        <v>6</v>
      </c>
      <c r="B5" s="162"/>
      <c r="C5" s="307" t="str">
        <f>INT((MONTH($B$2))/3)&amp;"Q"&amp;"-"&amp;YEAR($B$2)</f>
        <v>2Q-2023</v>
      </c>
      <c r="D5" s="307" t="str">
        <f>IF(INT(MONTH($B$2))=3, "4"&amp;"Q"&amp;"-"&amp;YEAR($B$2)-1, IF(INT(MONTH($B$2))=6, "1"&amp;"Q"&amp;"-"&amp;YEAR($B$2), IF(INT(MONTH($B$2))=9, "2"&amp;"Q"&amp;"-"&amp;YEAR($B$2),IF(INT(MONTH($B$2))=12, "3"&amp;"Q"&amp;"-"&amp;YEAR($B$2), 0))))</f>
        <v>1Q-2023</v>
      </c>
      <c r="E5" s="307" t="str">
        <f>IF(INT(MONTH($B$2))=3, "3"&amp;"Q"&amp;"-"&amp;YEAR($B$2)-1, IF(INT(MONTH($B$2))=6, "4"&amp;"Q"&amp;"-"&amp;YEAR($B$2)-1, IF(INT(MONTH($B$2))=9, "1"&amp;"Q"&amp;"-"&amp;YEAR($B$2),IF(INT(MONTH($B$2))=12, "2"&amp;"Q"&amp;"-"&amp;YEAR($B$2), 0))))</f>
        <v>4Q-2022</v>
      </c>
      <c r="F5" s="307" t="str">
        <f>IF(INT(MONTH($B$2))=3, "2"&amp;"Q"&amp;"-"&amp;YEAR($B$2)-1, IF(INT(MONTH($B$2))=6, "3"&amp;"Q"&amp;"-"&amp;YEAR($B$2)-1, IF(INT(MONTH($B$2))=9, "4"&amp;"Q"&amp;"-"&amp;YEAR($B$2)-1,IF(INT(MONTH($B$2))=12, "1"&amp;"Q"&amp;"-"&amp;YEAR($B$2), 0))))</f>
        <v>3Q-2022</v>
      </c>
      <c r="G5" s="308" t="str">
        <f>IF(INT(MONTH($B$2))=3, "1"&amp;"Q"&amp;"-"&amp;YEAR($B$2)-1, IF(INT(MONTH($B$2))=6, "2"&amp;"Q"&amp;"-"&amp;YEAR($B$2)-1, IF(INT(MONTH($B$2))=9, "3"&amp;"Q"&amp;"-"&amp;YEAR($B$2)-1,IF(INT(MONTH($B$2))=12, "4"&amp;"Q"&amp;"-"&amp;YEAR($B$2)-1, 0))))</f>
        <v>2Q-2022</v>
      </c>
    </row>
    <row r="6" spans="1:7" ht="15" customHeight="1">
      <c r="A6" s="18">
        <v>1</v>
      </c>
      <c r="B6" s="246" t="s">
        <v>191</v>
      </c>
      <c r="C6" s="306">
        <v>1169671217.5746617</v>
      </c>
      <c r="D6" s="306">
        <v>1079673318.7844346</v>
      </c>
      <c r="E6" s="306">
        <v>1088785424.95997</v>
      </c>
      <c r="F6" s="306">
        <v>1089623522.3908031</v>
      </c>
      <c r="G6" s="306">
        <v>1066843214.4462864</v>
      </c>
    </row>
    <row r="7" spans="1:7" ht="15" customHeight="1">
      <c r="A7" s="18">
        <v>1.1000000000000001</v>
      </c>
      <c r="B7" s="246" t="s">
        <v>357</v>
      </c>
      <c r="C7" s="526">
        <v>1132279396.6832955</v>
      </c>
      <c r="D7" s="526">
        <v>1043855207.8218008</v>
      </c>
      <c r="E7" s="526">
        <v>1054709228.170453</v>
      </c>
      <c r="F7" s="526">
        <v>1054099333.2438089</v>
      </c>
      <c r="G7" s="526">
        <v>1023874094.8708712</v>
      </c>
    </row>
    <row r="8" spans="1:7">
      <c r="A8" s="18" t="s">
        <v>14</v>
      </c>
      <c r="B8" s="246" t="s">
        <v>95</v>
      </c>
      <c r="C8" s="526">
        <v>0</v>
      </c>
      <c r="D8" s="526">
        <v>0</v>
      </c>
      <c r="E8" s="526">
        <v>0</v>
      </c>
      <c r="F8" s="526">
        <v>0</v>
      </c>
      <c r="G8" s="526">
        <v>0</v>
      </c>
    </row>
    <row r="9" spans="1:7" ht="15" customHeight="1">
      <c r="A9" s="18">
        <v>1.2</v>
      </c>
      <c r="B9" s="247" t="s">
        <v>94</v>
      </c>
      <c r="C9" s="526">
        <v>35781445.891366333</v>
      </c>
      <c r="D9" s="526">
        <v>34626404.962633669</v>
      </c>
      <c r="E9" s="526">
        <v>33355096.789516978</v>
      </c>
      <c r="F9" s="526">
        <v>34012679.146994129</v>
      </c>
      <c r="G9" s="526">
        <v>41206352.027415253</v>
      </c>
    </row>
    <row r="10" spans="1:7" ht="15" customHeight="1">
      <c r="A10" s="18">
        <v>1.3</v>
      </c>
      <c r="B10" s="246" t="s">
        <v>28</v>
      </c>
      <c r="C10" s="526">
        <v>1610375</v>
      </c>
      <c r="D10" s="526">
        <v>1191706</v>
      </c>
      <c r="E10" s="526">
        <v>721100</v>
      </c>
      <c r="F10" s="526">
        <v>1511510</v>
      </c>
      <c r="G10" s="526">
        <v>1762767.5480000002</v>
      </c>
    </row>
    <row r="11" spans="1:7" ht="15" customHeight="1">
      <c r="A11" s="18">
        <v>2</v>
      </c>
      <c r="B11" s="246" t="s">
        <v>188</v>
      </c>
      <c r="C11" s="526">
        <v>18035919.229307715</v>
      </c>
      <c r="D11" s="526">
        <v>12779818.019659478</v>
      </c>
      <c r="E11" s="526">
        <v>13865172.968699019</v>
      </c>
      <c r="F11" s="526">
        <v>10231538.287891574</v>
      </c>
      <c r="G11" s="526">
        <v>20014655.184884515</v>
      </c>
    </row>
    <row r="12" spans="1:7" ht="15" customHeight="1">
      <c r="A12" s="18">
        <v>3</v>
      </c>
      <c r="B12" s="246" t="s">
        <v>189</v>
      </c>
      <c r="C12" s="526">
        <v>110315745</v>
      </c>
      <c r="D12" s="526">
        <v>110315745</v>
      </c>
      <c r="E12" s="526">
        <v>110315745</v>
      </c>
      <c r="F12" s="526">
        <v>103391084.37499999</v>
      </c>
      <c r="G12" s="526">
        <v>103391084.37499999</v>
      </c>
    </row>
    <row r="13" spans="1:7" ht="15" customHeight="1" thickBot="1">
      <c r="A13" s="20">
        <v>4</v>
      </c>
      <c r="B13" s="21" t="s">
        <v>190</v>
      </c>
      <c r="C13" s="306">
        <v>1298022881.8039694</v>
      </c>
      <c r="D13" s="306">
        <v>1202768881.8040941</v>
      </c>
      <c r="E13" s="306">
        <v>1212966342.928669</v>
      </c>
      <c r="F13" s="306">
        <v>1203246145.0536947</v>
      </c>
      <c r="G13" s="306">
        <v>1190248954.006171</v>
      </c>
    </row>
    <row r="14" spans="1:7">
      <c r="B14" s="24"/>
    </row>
    <row r="15" spans="1:7" ht="26.4">
      <c r="B15" s="24" t="s">
        <v>358</v>
      </c>
    </row>
    <row r="16" spans="1:7">
      <c r="B16" s="24"/>
    </row>
    <row r="17" s="14" customFormat="1" ht="10.199999999999999"/>
    <row r="18" s="14" customFormat="1" ht="10.199999999999999"/>
    <row r="19" s="14" customFormat="1" ht="10.199999999999999"/>
    <row r="20" s="14" customFormat="1" ht="10.199999999999999"/>
    <row r="21" s="14" customFormat="1" ht="10.199999999999999"/>
    <row r="22" s="14" customFormat="1" ht="10.199999999999999"/>
    <row r="23" s="14" customFormat="1" ht="10.199999999999999"/>
    <row r="24" s="14" customFormat="1" ht="10.199999999999999"/>
    <row r="25" s="14" customFormat="1" ht="10.199999999999999"/>
    <row r="26" s="14" customFormat="1" ht="10.199999999999999"/>
    <row r="27" s="14" customFormat="1" ht="10.199999999999999"/>
    <row r="28" s="14" customFormat="1" ht="10.199999999999999"/>
    <row r="29" s="14"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Info!C2</f>
        <v>Terabank</v>
      </c>
    </row>
    <row r="2" spans="1:8">
      <c r="A2" s="2" t="s">
        <v>31</v>
      </c>
      <c r="B2" s="309">
        <f>'1. key ratios'!B2</f>
        <v>45107</v>
      </c>
    </row>
    <row r="4" spans="1:8" ht="27.9" customHeight="1" thickBot="1">
      <c r="A4" s="25" t="s">
        <v>41</v>
      </c>
      <c r="B4" s="26" t="s">
        <v>163</v>
      </c>
      <c r="C4" s="27"/>
    </row>
    <row r="5" spans="1:8">
      <c r="A5" s="28"/>
      <c r="B5" s="303" t="s">
        <v>42</v>
      </c>
      <c r="C5" s="304" t="s">
        <v>371</v>
      </c>
    </row>
    <row r="6" spans="1:8">
      <c r="A6" s="29">
        <v>1</v>
      </c>
      <c r="B6" s="541" t="s">
        <v>724</v>
      </c>
      <c r="C6" s="542" t="s">
        <v>726</v>
      </c>
    </row>
    <row r="7" spans="1:8">
      <c r="A7" s="29">
        <v>2</v>
      </c>
      <c r="B7" s="541" t="s">
        <v>727</v>
      </c>
      <c r="C7" s="542" t="s">
        <v>728</v>
      </c>
    </row>
    <row r="8" spans="1:8">
      <c r="A8" s="29">
        <v>3</v>
      </c>
      <c r="B8" s="541" t="s">
        <v>729</v>
      </c>
      <c r="C8" s="542" t="s">
        <v>728</v>
      </c>
    </row>
    <row r="9" spans="1:8">
      <c r="A9" s="29">
        <v>4</v>
      </c>
      <c r="B9" s="541" t="s">
        <v>730</v>
      </c>
      <c r="C9" s="542" t="s">
        <v>731</v>
      </c>
    </row>
    <row r="10" spans="1:8">
      <c r="A10" s="29">
        <v>5</v>
      </c>
      <c r="B10" s="541" t="s">
        <v>732</v>
      </c>
      <c r="C10" s="542" t="s">
        <v>731</v>
      </c>
    </row>
    <row r="11" spans="1:8">
      <c r="A11" s="29">
        <v>6</v>
      </c>
      <c r="B11" s="541" t="s">
        <v>733</v>
      </c>
      <c r="C11" s="542" t="s">
        <v>731</v>
      </c>
    </row>
    <row r="12" spans="1:8">
      <c r="A12" s="29"/>
      <c r="B12" s="30"/>
      <c r="C12" s="31"/>
      <c r="H12" s="32"/>
    </row>
    <row r="13" spans="1:8" ht="26.4">
      <c r="A13" s="29"/>
      <c r="B13" s="144" t="s">
        <v>43</v>
      </c>
      <c r="C13" s="305" t="s">
        <v>372</v>
      </c>
    </row>
    <row r="14" spans="1:8">
      <c r="A14" s="29">
        <v>1</v>
      </c>
      <c r="B14" s="541" t="s">
        <v>734</v>
      </c>
      <c r="C14" s="543" t="s">
        <v>735</v>
      </c>
    </row>
    <row r="15" spans="1:8">
      <c r="A15" s="29">
        <v>2</v>
      </c>
      <c r="B15" s="541" t="s">
        <v>736</v>
      </c>
      <c r="C15" s="543" t="s">
        <v>737</v>
      </c>
    </row>
    <row r="16" spans="1:8">
      <c r="A16" s="29">
        <v>3</v>
      </c>
      <c r="B16" s="541" t="s">
        <v>738</v>
      </c>
      <c r="C16" s="543" t="s">
        <v>739</v>
      </c>
    </row>
    <row r="17" spans="1:3">
      <c r="A17" s="29">
        <v>4</v>
      </c>
      <c r="B17" s="541" t="s">
        <v>740</v>
      </c>
      <c r="C17" s="543" t="s">
        <v>741</v>
      </c>
    </row>
    <row r="18" spans="1:3">
      <c r="A18" s="29">
        <v>5</v>
      </c>
      <c r="B18" s="541" t="s">
        <v>742</v>
      </c>
      <c r="C18" s="543" t="s">
        <v>743</v>
      </c>
    </row>
    <row r="19" spans="1:3">
      <c r="A19" s="29"/>
      <c r="B19" s="30"/>
      <c r="C19" s="33"/>
    </row>
    <row r="20" spans="1:3" ht="30" customHeight="1">
      <c r="A20" s="29"/>
      <c r="B20" s="569" t="s">
        <v>44</v>
      </c>
      <c r="C20" s="570"/>
    </row>
    <row r="21" spans="1:3">
      <c r="A21" s="29">
        <v>1</v>
      </c>
      <c r="B21" s="30" t="s">
        <v>718</v>
      </c>
      <c r="C21" s="527">
        <v>0.65</v>
      </c>
    </row>
    <row r="22" spans="1:3">
      <c r="A22" s="29">
        <v>2</v>
      </c>
      <c r="B22" s="30" t="s">
        <v>719</v>
      </c>
      <c r="C22" s="527">
        <v>0.15</v>
      </c>
    </row>
    <row r="23" spans="1:3">
      <c r="A23" s="29">
        <v>3</v>
      </c>
      <c r="B23" s="30" t="s">
        <v>720</v>
      </c>
      <c r="C23" s="527">
        <v>0.15</v>
      </c>
    </row>
    <row r="24" spans="1:3">
      <c r="A24" s="29">
        <v>4</v>
      </c>
      <c r="B24" s="30" t="s">
        <v>721</v>
      </c>
      <c r="C24" s="527">
        <v>0.05</v>
      </c>
    </row>
    <row r="25" spans="1:3" ht="15.75" customHeight="1">
      <c r="A25" s="29"/>
      <c r="B25" s="30"/>
      <c r="C25" s="31"/>
    </row>
    <row r="26" spans="1:3" ht="29.25" customHeight="1">
      <c r="A26" s="29"/>
      <c r="B26" s="569" t="s">
        <v>45</v>
      </c>
      <c r="C26" s="570"/>
    </row>
    <row r="27" spans="1:3">
      <c r="A27" s="29">
        <v>1</v>
      </c>
      <c r="B27" s="30" t="s">
        <v>718</v>
      </c>
      <c r="C27" s="527">
        <v>0.65</v>
      </c>
    </row>
    <row r="28" spans="1:3">
      <c r="A28" s="528">
        <v>2</v>
      </c>
      <c r="B28" s="30" t="s">
        <v>719</v>
      </c>
      <c r="C28" s="527">
        <v>0.15</v>
      </c>
    </row>
    <row r="29" spans="1:3">
      <c r="A29" s="528">
        <v>3</v>
      </c>
      <c r="B29" s="30" t="s">
        <v>720</v>
      </c>
      <c r="C29" s="527">
        <v>0.15</v>
      </c>
    </row>
    <row r="30" spans="1:3" ht="14.4" thickBot="1">
      <c r="A30" s="34">
        <v>4</v>
      </c>
      <c r="B30" s="30" t="s">
        <v>721</v>
      </c>
      <c r="C30" s="527">
        <v>0.05</v>
      </c>
    </row>
  </sheetData>
  <mergeCells count="2">
    <mergeCell ref="B26:C26"/>
    <mergeCell ref="B20:C20"/>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70" zoomScaleNormal="70" workbookViewId="0">
      <pane xSplit="1" ySplit="5" topLeftCell="B6" activePane="bottomRight" state="frozen"/>
      <selection activeCell="B61" sqref="B61"/>
      <selection pane="topRight" activeCell="B61" sqref="B61"/>
      <selection pane="bottomLeft" activeCell="B61" sqref="B61"/>
      <selection pane="bottomRight" activeCell="B6" sqref="B6:B7"/>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5">
      <c r="A1" s="23" t="s">
        <v>30</v>
      </c>
      <c r="B1" s="3" t="str">
        <f>Info!C2</f>
        <v>Terabank</v>
      </c>
    </row>
    <row r="2" spans="1:5" s="2" customFormat="1" ht="15.75" customHeight="1">
      <c r="A2" s="23" t="s">
        <v>31</v>
      </c>
      <c r="B2" s="309">
        <f>'1. key ratios'!B2</f>
        <v>45107</v>
      </c>
    </row>
    <row r="3" spans="1:5" s="2" customFormat="1" ht="15.75" customHeight="1">
      <c r="A3" s="23"/>
    </row>
    <row r="4" spans="1:5" s="2" customFormat="1" ht="15.75" customHeight="1" thickBot="1">
      <c r="A4" s="197" t="s">
        <v>99</v>
      </c>
      <c r="B4" s="575" t="s">
        <v>225</v>
      </c>
      <c r="C4" s="576"/>
      <c r="D4" s="576"/>
      <c r="E4" s="576"/>
    </row>
    <row r="5" spans="1:5" s="38" customFormat="1" ht="17.399999999999999" customHeight="1">
      <c r="A5" s="147"/>
      <c r="B5" s="148"/>
      <c r="C5" s="36" t="s">
        <v>0</v>
      </c>
      <c r="D5" s="36" t="s">
        <v>1</v>
      </c>
      <c r="E5" s="37" t="s">
        <v>2</v>
      </c>
    </row>
    <row r="6" spans="1:5" ht="14.4" customHeight="1">
      <c r="A6" s="102"/>
      <c r="B6" s="571" t="s">
        <v>232</v>
      </c>
      <c r="C6" s="571" t="s">
        <v>660</v>
      </c>
      <c r="D6" s="573" t="s">
        <v>98</v>
      </c>
      <c r="E6" s="574"/>
    </row>
    <row r="7" spans="1:5" ht="99.6" customHeight="1">
      <c r="A7" s="102"/>
      <c r="B7" s="572"/>
      <c r="C7" s="571"/>
      <c r="D7" s="232" t="s">
        <v>97</v>
      </c>
      <c r="E7" s="233" t="s">
        <v>233</v>
      </c>
    </row>
    <row r="8" spans="1:5" ht="20.399999999999999">
      <c r="A8" s="357">
        <v>1</v>
      </c>
      <c r="B8" s="358" t="s">
        <v>561</v>
      </c>
      <c r="C8" s="410">
        <v>190442171.88999999</v>
      </c>
      <c r="D8" s="410">
        <v>0</v>
      </c>
      <c r="E8" s="410">
        <v>190442171.88999999</v>
      </c>
    </row>
    <row r="9" spans="1:5" ht="14.4">
      <c r="A9" s="357">
        <v>1.1000000000000001</v>
      </c>
      <c r="B9" s="359" t="s">
        <v>562</v>
      </c>
      <c r="C9" s="410">
        <v>42251396.510000005</v>
      </c>
      <c r="D9" s="410">
        <v>0</v>
      </c>
      <c r="E9" s="410">
        <v>42251396.510000005</v>
      </c>
    </row>
    <row r="10" spans="1:5" ht="14.4">
      <c r="A10" s="357">
        <v>1.2</v>
      </c>
      <c r="B10" s="359" t="s">
        <v>563</v>
      </c>
      <c r="C10" s="410">
        <v>129661268.95</v>
      </c>
      <c r="D10" s="410">
        <v>0</v>
      </c>
      <c r="E10" s="410">
        <v>129661268.95</v>
      </c>
    </row>
    <row r="11" spans="1:5" ht="14.4">
      <c r="A11" s="357">
        <v>1.3</v>
      </c>
      <c r="B11" s="359" t="s">
        <v>564</v>
      </c>
      <c r="C11" s="410">
        <v>18529506.43</v>
      </c>
      <c r="D11" s="410">
        <v>0</v>
      </c>
      <c r="E11" s="410">
        <v>18529506.43</v>
      </c>
    </row>
    <row r="12" spans="1:5" ht="14.4">
      <c r="A12" s="357">
        <v>2</v>
      </c>
      <c r="B12" s="360" t="s">
        <v>565</v>
      </c>
      <c r="C12" s="410">
        <v>0</v>
      </c>
      <c r="D12" s="410">
        <v>0</v>
      </c>
      <c r="E12" s="410">
        <v>0</v>
      </c>
    </row>
    <row r="13" spans="1:5" ht="14.4">
      <c r="A13" s="357">
        <v>2.1</v>
      </c>
      <c r="B13" s="361" t="s">
        <v>566</v>
      </c>
      <c r="C13" s="410">
        <v>0</v>
      </c>
      <c r="D13" s="410">
        <v>0</v>
      </c>
      <c r="E13" s="410">
        <v>0</v>
      </c>
    </row>
    <row r="14" spans="1:5" ht="20.399999999999999">
      <c r="A14" s="357">
        <v>3</v>
      </c>
      <c r="B14" s="362" t="s">
        <v>567</v>
      </c>
      <c r="C14" s="410">
        <v>0</v>
      </c>
      <c r="D14" s="410">
        <v>0</v>
      </c>
      <c r="E14" s="410">
        <v>0</v>
      </c>
    </row>
    <row r="15" spans="1:5" ht="14.4">
      <c r="A15" s="357">
        <v>4</v>
      </c>
      <c r="B15" s="363" t="s">
        <v>568</v>
      </c>
      <c r="C15" s="410">
        <v>0</v>
      </c>
      <c r="D15" s="410">
        <v>0</v>
      </c>
      <c r="E15" s="410">
        <v>0</v>
      </c>
    </row>
    <row r="16" spans="1:5" ht="20.399999999999999">
      <c r="A16" s="357">
        <v>5</v>
      </c>
      <c r="B16" s="364" t="s">
        <v>569</v>
      </c>
      <c r="C16" s="410">
        <v>0</v>
      </c>
      <c r="D16" s="410">
        <v>0</v>
      </c>
      <c r="E16" s="410">
        <v>0</v>
      </c>
    </row>
    <row r="17" spans="1:5" ht="14.4">
      <c r="A17" s="357">
        <v>5.0999999999999996</v>
      </c>
      <c r="B17" s="365" t="s">
        <v>570</v>
      </c>
      <c r="C17" s="410">
        <v>0</v>
      </c>
      <c r="D17" s="410">
        <v>0</v>
      </c>
      <c r="E17" s="410">
        <v>0</v>
      </c>
    </row>
    <row r="18" spans="1:5" ht="14.4">
      <c r="A18" s="357">
        <v>5.2</v>
      </c>
      <c r="B18" s="365" t="s">
        <v>571</v>
      </c>
      <c r="C18" s="410">
        <v>0</v>
      </c>
      <c r="D18" s="410">
        <v>0</v>
      </c>
      <c r="E18" s="410">
        <v>0</v>
      </c>
    </row>
    <row r="19" spans="1:5" ht="14.4">
      <c r="A19" s="357">
        <v>5.3</v>
      </c>
      <c r="B19" s="366" t="s">
        <v>572</v>
      </c>
      <c r="C19" s="410">
        <v>0</v>
      </c>
      <c r="D19" s="410">
        <v>0</v>
      </c>
      <c r="E19" s="410">
        <v>0</v>
      </c>
    </row>
    <row r="20" spans="1:5" ht="14.4">
      <c r="A20" s="357">
        <v>6</v>
      </c>
      <c r="B20" s="362" t="s">
        <v>573</v>
      </c>
      <c r="C20" s="410">
        <v>1360505340.7393568</v>
      </c>
      <c r="D20" s="410">
        <v>0</v>
      </c>
      <c r="E20" s="410">
        <v>1360505340.7393568</v>
      </c>
    </row>
    <row r="21" spans="1:5" ht="14.4">
      <c r="A21" s="357">
        <v>6.1</v>
      </c>
      <c r="B21" s="365" t="s">
        <v>571</v>
      </c>
      <c r="C21" s="410">
        <v>190860932.72281525</v>
      </c>
      <c r="D21" s="410">
        <v>0</v>
      </c>
      <c r="E21" s="410">
        <v>190860932.72281525</v>
      </c>
    </row>
    <row r="22" spans="1:5" ht="14.4">
      <c r="A22" s="357">
        <v>6.2</v>
      </c>
      <c r="B22" s="366" t="s">
        <v>572</v>
      </c>
      <c r="C22" s="410">
        <v>1169644408.0165415</v>
      </c>
      <c r="D22" s="410">
        <v>0</v>
      </c>
      <c r="E22" s="410">
        <v>1169644408.0165415</v>
      </c>
    </row>
    <row r="23" spans="1:5" ht="14.4">
      <c r="A23" s="357">
        <v>7</v>
      </c>
      <c r="B23" s="360" t="s">
        <v>574</v>
      </c>
      <c r="C23" s="410">
        <v>2538</v>
      </c>
      <c r="D23" s="410">
        <v>0</v>
      </c>
      <c r="E23" s="410">
        <v>2538</v>
      </c>
    </row>
    <row r="24" spans="1:5" ht="20.399999999999999">
      <c r="A24" s="357">
        <v>8</v>
      </c>
      <c r="B24" s="367" t="s">
        <v>575</v>
      </c>
      <c r="C24" s="410">
        <v>0</v>
      </c>
      <c r="D24" s="410">
        <v>0</v>
      </c>
      <c r="E24" s="410">
        <v>0</v>
      </c>
    </row>
    <row r="25" spans="1:5" ht="14.4">
      <c r="A25" s="357">
        <v>9</v>
      </c>
      <c r="B25" s="363" t="s">
        <v>576</v>
      </c>
      <c r="C25" s="410">
        <v>24580620</v>
      </c>
      <c r="D25" s="410">
        <v>0</v>
      </c>
      <c r="E25" s="410">
        <v>24580620</v>
      </c>
    </row>
    <row r="26" spans="1:5" ht="14.4">
      <c r="A26" s="357">
        <v>9.1</v>
      </c>
      <c r="B26" s="365" t="s">
        <v>577</v>
      </c>
      <c r="C26" s="410">
        <v>24580620</v>
      </c>
      <c r="D26" s="410">
        <v>0</v>
      </c>
      <c r="E26" s="410">
        <v>24580620</v>
      </c>
    </row>
    <row r="27" spans="1:5" ht="14.4">
      <c r="A27" s="357">
        <v>9.1999999999999993</v>
      </c>
      <c r="B27" s="365" t="s">
        <v>578</v>
      </c>
      <c r="C27" s="410">
        <v>0</v>
      </c>
      <c r="D27" s="410">
        <v>0</v>
      </c>
      <c r="E27" s="410">
        <v>0</v>
      </c>
    </row>
    <row r="28" spans="1:5" ht="14.4">
      <c r="A28" s="357">
        <v>10</v>
      </c>
      <c r="B28" s="363" t="s">
        <v>579</v>
      </c>
      <c r="C28" s="410">
        <v>24624894</v>
      </c>
      <c r="D28" s="410">
        <v>24624894</v>
      </c>
      <c r="E28" s="410">
        <v>0</v>
      </c>
    </row>
    <row r="29" spans="1:5" ht="14.4">
      <c r="A29" s="357">
        <v>10.1</v>
      </c>
      <c r="B29" s="365" t="s">
        <v>580</v>
      </c>
      <c r="C29" s="410">
        <v>20374000</v>
      </c>
      <c r="D29" s="410">
        <v>20374000</v>
      </c>
      <c r="E29" s="410">
        <v>0</v>
      </c>
    </row>
    <row r="30" spans="1:5" ht="14.4">
      <c r="A30" s="357">
        <v>10.199999999999999</v>
      </c>
      <c r="B30" s="365" t="s">
        <v>581</v>
      </c>
      <c r="C30" s="410">
        <v>4250894</v>
      </c>
      <c r="D30" s="410">
        <v>4250894</v>
      </c>
      <c r="E30" s="410">
        <v>0</v>
      </c>
    </row>
    <row r="31" spans="1:5" ht="14.4">
      <c r="A31" s="357">
        <v>11</v>
      </c>
      <c r="B31" s="363" t="s">
        <v>582</v>
      </c>
      <c r="C31" s="410">
        <v>0</v>
      </c>
      <c r="D31" s="410">
        <v>0</v>
      </c>
      <c r="E31" s="410">
        <v>0</v>
      </c>
    </row>
    <row r="32" spans="1:5" ht="14.4">
      <c r="A32" s="357">
        <v>11.1</v>
      </c>
      <c r="B32" s="365" t="s">
        <v>583</v>
      </c>
      <c r="C32" s="410">
        <v>0</v>
      </c>
      <c r="D32" s="410">
        <v>0</v>
      </c>
      <c r="E32" s="410">
        <v>0</v>
      </c>
    </row>
    <row r="33" spans="1:7" ht="14.4">
      <c r="A33" s="357">
        <v>11.2</v>
      </c>
      <c r="B33" s="365" t="s">
        <v>584</v>
      </c>
      <c r="C33" s="410">
        <v>0</v>
      </c>
      <c r="D33" s="410">
        <v>0</v>
      </c>
      <c r="E33" s="410">
        <v>0</v>
      </c>
    </row>
    <row r="34" spans="1:7" ht="14.4">
      <c r="A34" s="357">
        <v>13</v>
      </c>
      <c r="B34" s="363" t="s">
        <v>585</v>
      </c>
      <c r="C34" s="410">
        <v>31106419.366566196</v>
      </c>
      <c r="D34" s="410">
        <v>0</v>
      </c>
      <c r="E34" s="410">
        <v>31106419.366566196</v>
      </c>
    </row>
    <row r="35" spans="1:7" ht="14.4">
      <c r="A35" s="357">
        <v>13.1</v>
      </c>
      <c r="B35" s="368" t="s">
        <v>586</v>
      </c>
      <c r="C35" s="410">
        <v>22400169</v>
      </c>
      <c r="D35" s="410">
        <v>0</v>
      </c>
      <c r="E35" s="410">
        <v>22400169</v>
      </c>
    </row>
    <row r="36" spans="1:7" ht="14.4">
      <c r="A36" s="357">
        <v>13.2</v>
      </c>
      <c r="B36" s="368" t="s">
        <v>587</v>
      </c>
      <c r="C36" s="410">
        <v>0</v>
      </c>
      <c r="D36" s="410">
        <v>0</v>
      </c>
      <c r="E36" s="410">
        <v>0</v>
      </c>
    </row>
    <row r="37" spans="1:7" ht="27" thickBot="1">
      <c r="A37" s="105"/>
      <c r="B37" s="198" t="s">
        <v>234</v>
      </c>
      <c r="C37" s="149">
        <v>1631261983.995923</v>
      </c>
      <c r="D37" s="149">
        <v>24624894</v>
      </c>
      <c r="E37" s="149">
        <v>1606637089.995923</v>
      </c>
    </row>
    <row r="38" spans="1:7">
      <c r="A38" s="5"/>
      <c r="B38" s="5"/>
      <c r="C38" s="5"/>
      <c r="D38" s="5"/>
      <c r="E38" s="5"/>
    </row>
    <row r="39" spans="1:7">
      <c r="A39" s="5"/>
      <c r="B39" s="5"/>
      <c r="C39" s="5"/>
      <c r="D39" s="5"/>
      <c r="E39" s="5"/>
    </row>
    <row r="41" spans="1:7" s="4" customFormat="1">
      <c r="B41" s="40"/>
      <c r="F41" s="5"/>
      <c r="G41" s="5"/>
    </row>
    <row r="42" spans="1:7" s="4" customFormat="1">
      <c r="B42" s="40"/>
      <c r="F42" s="5"/>
      <c r="G42" s="5"/>
    </row>
    <row r="43" spans="1:7" s="4" customFormat="1">
      <c r="B43" s="40"/>
      <c r="F43" s="5"/>
      <c r="G43" s="5"/>
    </row>
    <row r="44" spans="1:7" s="4" customFormat="1">
      <c r="B44" s="40"/>
      <c r="F44" s="5"/>
      <c r="G44" s="5"/>
    </row>
    <row r="45" spans="1:7" s="4" customFormat="1">
      <c r="B45" s="40"/>
      <c r="F45" s="5"/>
      <c r="G45" s="5"/>
    </row>
    <row r="46" spans="1:7" s="4" customFormat="1">
      <c r="B46" s="40"/>
      <c r="F46" s="5"/>
      <c r="G46" s="5"/>
    </row>
    <row r="47" spans="1:7" s="4" customFormat="1">
      <c r="B47" s="40"/>
      <c r="F47" s="5"/>
      <c r="G47" s="5"/>
    </row>
    <row r="48" spans="1:7" s="4" customFormat="1">
      <c r="B48" s="40"/>
      <c r="F48" s="5"/>
      <c r="G48" s="5"/>
    </row>
    <row r="49" spans="2:7" s="4" customFormat="1">
      <c r="B49" s="40"/>
      <c r="F49" s="5"/>
      <c r="G49" s="5"/>
    </row>
    <row r="50" spans="2:7" s="4" customFormat="1">
      <c r="B50" s="40"/>
      <c r="F50" s="5"/>
      <c r="G50" s="5"/>
    </row>
    <row r="51" spans="2:7" s="4" customFormat="1">
      <c r="B51" s="40"/>
      <c r="F51" s="5"/>
      <c r="G51" s="5"/>
    </row>
    <row r="52" spans="2:7" s="4" customFormat="1">
      <c r="B52" s="40"/>
      <c r="F52" s="5"/>
      <c r="G52" s="5"/>
    </row>
    <row r="53" spans="2:7" s="4" customFormat="1">
      <c r="B53" s="4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5" sqref="B5"/>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Info!C2</f>
        <v>Terabank</v>
      </c>
    </row>
    <row r="2" spans="1:6" s="2" customFormat="1" ht="15.75" customHeight="1">
      <c r="A2" s="2" t="s">
        <v>31</v>
      </c>
      <c r="B2" s="309">
        <f>'1. key ratios'!B2</f>
        <v>45107</v>
      </c>
      <c r="C2" s="4"/>
      <c r="D2" s="4"/>
      <c r="E2" s="4"/>
      <c r="F2" s="4"/>
    </row>
    <row r="3" spans="1:6" s="2" customFormat="1" ht="15.75" customHeight="1">
      <c r="C3" s="4"/>
      <c r="D3" s="4"/>
      <c r="E3" s="4"/>
      <c r="F3" s="4"/>
    </row>
    <row r="4" spans="1:6" s="2" customFormat="1" ht="13.8" thickBot="1">
      <c r="A4" s="2" t="s">
        <v>46</v>
      </c>
      <c r="B4" s="199" t="s">
        <v>554</v>
      </c>
      <c r="C4" s="35" t="s">
        <v>35</v>
      </c>
      <c r="D4" s="4"/>
      <c r="E4" s="4"/>
      <c r="F4" s="4"/>
    </row>
    <row r="5" spans="1:6">
      <c r="A5" s="153">
        <v>1</v>
      </c>
      <c r="B5" s="200" t="s">
        <v>556</v>
      </c>
      <c r="C5" s="154">
        <f>'7. LI1'!E37</f>
        <v>1606637089.995923</v>
      </c>
    </row>
    <row r="6" spans="1:6">
      <c r="A6" s="41">
        <v>2.1</v>
      </c>
      <c r="B6" s="103" t="s">
        <v>214</v>
      </c>
      <c r="C6" s="94">
        <v>86717055.596786544</v>
      </c>
    </row>
    <row r="7" spans="1:6" s="24" customFormat="1" outlineLevel="1">
      <c r="A7" s="18">
        <v>2.2000000000000002</v>
      </c>
      <c r="B7" s="19" t="s">
        <v>215</v>
      </c>
      <c r="C7" s="94">
        <v>80518750</v>
      </c>
    </row>
    <row r="8" spans="1:6" s="24" customFormat="1">
      <c r="A8" s="18">
        <v>3</v>
      </c>
      <c r="B8" s="151" t="s">
        <v>555</v>
      </c>
      <c r="C8" s="155">
        <f>SUM(C5:C7)</f>
        <v>1773872895.5927095</v>
      </c>
    </row>
    <row r="9" spans="1:6">
      <c r="A9" s="41">
        <v>4</v>
      </c>
      <c r="B9" s="42" t="s">
        <v>48</v>
      </c>
      <c r="C9" s="94">
        <v>0</v>
      </c>
    </row>
    <row r="10" spans="1:6" s="24" customFormat="1" outlineLevel="1">
      <c r="A10" s="18">
        <v>5.0999999999999996</v>
      </c>
      <c r="B10" s="19" t="s">
        <v>216</v>
      </c>
      <c r="C10" s="94">
        <v>-44293461.305081077</v>
      </c>
    </row>
    <row r="11" spans="1:6" s="24" customFormat="1" outlineLevel="1">
      <c r="A11" s="18">
        <v>5.2</v>
      </c>
      <c r="B11" s="19" t="s">
        <v>217</v>
      </c>
      <c r="C11" s="94">
        <v>-78908375</v>
      </c>
    </row>
    <row r="12" spans="1:6" s="24" customFormat="1">
      <c r="A12" s="18">
        <v>6</v>
      </c>
      <c r="B12" s="150" t="s">
        <v>359</v>
      </c>
      <c r="C12" s="94">
        <v>0</v>
      </c>
    </row>
    <row r="13" spans="1:6" s="24" customFormat="1" ht="13.8" thickBot="1">
      <c r="A13" s="20">
        <v>7</v>
      </c>
      <c r="B13" s="152" t="s">
        <v>177</v>
      </c>
      <c r="C13" s="156">
        <f>SUM(C8:C12)</f>
        <v>1650671059.2876284</v>
      </c>
    </row>
    <row r="15" spans="1:6" ht="26.4">
      <c r="B15" s="24" t="s">
        <v>360</v>
      </c>
    </row>
    <row r="17" spans="1:2" ht="13.8">
      <c r="A17" s="163"/>
      <c r="B17" s="164"/>
    </row>
    <row r="18" spans="1:2" ht="14.4">
      <c r="A18" s="168"/>
      <c r="B18" s="169"/>
    </row>
    <row r="19" spans="1:2" ht="13.8">
      <c r="A19" s="170"/>
      <c r="B19" s="165"/>
    </row>
    <row r="20" spans="1:2" ht="13.8">
      <c r="A20" s="171"/>
      <c r="B20" s="166"/>
    </row>
    <row r="21" spans="1:2" ht="13.8">
      <c r="A21" s="171"/>
      <c r="B21" s="169"/>
    </row>
    <row r="22" spans="1:2" ht="13.8">
      <c r="A22" s="170"/>
      <c r="B22" s="167"/>
    </row>
    <row r="23" spans="1:2" ht="13.8">
      <c r="A23" s="171"/>
      <c r="B23" s="166"/>
    </row>
    <row r="24" spans="1:2" ht="13.8">
      <c r="A24" s="171"/>
      <c r="B24" s="166"/>
    </row>
    <row r="25" spans="1:2" ht="13.8">
      <c r="A25" s="171"/>
      <c r="B25" s="172"/>
    </row>
    <row r="26" spans="1:2" ht="13.8">
      <c r="A26" s="171"/>
      <c r="B26" s="169"/>
    </row>
    <row r="27" spans="1:2">
      <c r="B27" s="40"/>
    </row>
    <row r="28" spans="1:2">
      <c r="B28" s="40"/>
    </row>
    <row r="29" spans="1:2">
      <c r="B29" s="40"/>
    </row>
    <row r="30" spans="1:2">
      <c r="B30" s="40"/>
    </row>
    <row r="31" spans="1:2">
      <c r="B31" s="40"/>
    </row>
    <row r="32" spans="1:2">
      <c r="B32" s="40"/>
    </row>
    <row r="33" spans="2:2">
      <c r="B33" s="4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FNlhP+G+POW6nFpEnIwhI4yVGR5JYrwBPrYRXWWJuRM=</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6IBWqW5Ti3hVubMlH8PnbJs9aPh/HMmedHMMsFG+qp8=</DigestValue>
    </Reference>
  </SignedInfo>
  <SignatureValue>TQbI1Onw1PIiwU0jigBDiXfa4YJKzMwKFYX3ocv4f/VPqZO1qIgPBBEUxC0AdjaD8wwsKGG7ITzW
06Vkc74PQ0uotv+bS1n/BFSn28d5PvcDD4BpoMpw3umTHN+70JMWmzXy1ArtIdvHH8IXxF/+w0+h
MbbygVQoh2ENQvCVjGM4xykJYn5/ECgqWQF02ryXoGhXIhenpRYR3x619Um338yDf0Q2f5dzTGZ7
y2tXZF6o2GsmkWSoT44mwpHiskdtWQc1Clhla7gPy/mvpn0PNk35CSDoY4f5+lKwvAESvIIH5/6O
4N2UWldd1fOMyQC7BPdVnVDTxLamv0ovs2Zi9g==</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yx9gx8MYb/ztSvu5OvIhB0Bf0OmZJKR0WQxj9ijVzfQ=</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JCb1/gfR1ZH8OgsxqpRQilAu2zwkFcg2R+MHv85Xonw=</DigestValue>
      </Reference>
      <Reference URI="/xl/styles.xml?ContentType=application/vnd.openxmlformats-officedocument.spreadsheetml.styles+xml">
        <DigestMethod Algorithm="http://www.w3.org/2001/04/xmlenc#sha256"/>
        <DigestValue>m7okwDv5OTuB3IXXNbDFGgGDJWhUA5xERrYXLuTObas=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UbouoNxVOlqoKwKvxjvq/xqO1ODoIO2BF1l/pQmnDuA=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vsURyn7NH9ulMZ3BAj1E+o6ILK9vRJDt2PKmxPlKbTg=</DigestValue>
      </Reference>
      <Reference URI="/xl/worksheets/sheet10.xml?ContentType=application/vnd.openxmlformats-officedocument.spreadsheetml.worksheet+xml">
        <DigestMethod Algorithm="http://www.w3.org/2001/04/xmlenc#sha256"/>
        <DigestValue>pJl+Q5RuRLvIM3VYRDv9Or0wANljBKsCU1Ja976rGI0=</DigestValue>
      </Reference>
      <Reference URI="/xl/worksheets/sheet11.xml?ContentType=application/vnd.openxmlformats-officedocument.spreadsheetml.worksheet+xml">
        <DigestMethod Algorithm="http://www.w3.org/2001/04/xmlenc#sha256"/>
        <DigestValue>Neg036WdD8jdVMd0uGnX087QuKNeCdgjPHPjHhw403A=</DigestValue>
      </Reference>
      <Reference URI="/xl/worksheets/sheet12.xml?ContentType=application/vnd.openxmlformats-officedocument.spreadsheetml.worksheet+xml">
        <DigestMethod Algorithm="http://www.w3.org/2001/04/xmlenc#sha256"/>
        <DigestValue>BQzsCVr7IdjCjhSs67KCMqoL/lHuNjobG+unHuBPCog=</DigestValue>
      </Reference>
      <Reference URI="/xl/worksheets/sheet13.xml?ContentType=application/vnd.openxmlformats-officedocument.spreadsheetml.worksheet+xml">
        <DigestMethod Algorithm="http://www.w3.org/2001/04/xmlenc#sha256"/>
        <DigestValue>HSMAfVkO/wYwv/6BjKMgjmZZFB7V2GZ3LZDWgI+gZ1A=</DigestValue>
      </Reference>
      <Reference URI="/xl/worksheets/sheet14.xml?ContentType=application/vnd.openxmlformats-officedocument.spreadsheetml.worksheet+xml">
        <DigestMethod Algorithm="http://www.w3.org/2001/04/xmlenc#sha256"/>
        <DigestValue>RhUygGtZj9+b/+Y4aaUjJcsjLdk2zVCMS3TGH6sHC8E=</DigestValue>
      </Reference>
      <Reference URI="/xl/worksheets/sheet15.xml?ContentType=application/vnd.openxmlformats-officedocument.spreadsheetml.worksheet+xml">
        <DigestMethod Algorithm="http://www.w3.org/2001/04/xmlenc#sha256"/>
        <DigestValue>CRkOCLv1ceSSEPhJYshUQJb6Q7d22+OcqZ4YyjDT3mE=</DigestValue>
      </Reference>
      <Reference URI="/xl/worksheets/sheet16.xml?ContentType=application/vnd.openxmlformats-officedocument.spreadsheetml.worksheet+xml">
        <DigestMethod Algorithm="http://www.w3.org/2001/04/xmlenc#sha256"/>
        <DigestValue>6GLVvGqn8JC/Co3MBwOy+qxk8ErKvwlKF8vBuXiFgQg=</DigestValue>
      </Reference>
      <Reference URI="/xl/worksheets/sheet17.xml?ContentType=application/vnd.openxmlformats-officedocument.spreadsheetml.worksheet+xml">
        <DigestMethod Algorithm="http://www.w3.org/2001/04/xmlenc#sha256"/>
        <DigestValue>WDSKND/8Z6odG3dKk327suw03N+mJDtrUuaAddEN/TE=</DigestValue>
      </Reference>
      <Reference URI="/xl/worksheets/sheet18.xml?ContentType=application/vnd.openxmlformats-officedocument.spreadsheetml.worksheet+xml">
        <DigestMethod Algorithm="http://www.w3.org/2001/04/xmlenc#sha256"/>
        <DigestValue>DVmfVJ6v+FG4gz89bczvyMrTLRmQZ4RsdbfOt3WaLxw=</DigestValue>
      </Reference>
      <Reference URI="/xl/worksheets/sheet19.xml?ContentType=application/vnd.openxmlformats-officedocument.spreadsheetml.worksheet+xml">
        <DigestMethod Algorithm="http://www.w3.org/2001/04/xmlenc#sha256"/>
        <DigestValue>Tm1GYqMWHuuPocOmGF4m0QfOgoX06akPiZYX4vGbGB8=</DigestValue>
      </Reference>
      <Reference URI="/xl/worksheets/sheet2.xml?ContentType=application/vnd.openxmlformats-officedocument.spreadsheetml.worksheet+xml">
        <DigestMethod Algorithm="http://www.w3.org/2001/04/xmlenc#sha256"/>
        <DigestValue>mP5qEIJZtZr0sbYut3FspBOFpEtrDfoNPaeB9NMm2PE=</DigestValue>
      </Reference>
      <Reference URI="/xl/worksheets/sheet20.xml?ContentType=application/vnd.openxmlformats-officedocument.spreadsheetml.worksheet+xml">
        <DigestMethod Algorithm="http://www.w3.org/2001/04/xmlenc#sha256"/>
        <DigestValue>SvpmvTFkOkD4NrJQKbLP15rDuLYGPNaA1VF/r0OxH6A=</DigestValue>
      </Reference>
      <Reference URI="/xl/worksheets/sheet21.xml?ContentType=application/vnd.openxmlformats-officedocument.spreadsheetml.worksheet+xml">
        <DigestMethod Algorithm="http://www.w3.org/2001/04/xmlenc#sha256"/>
        <DigestValue>YyDPaehZQ1tq1kZmeWiKSdu+rGt3A5lFEafWeMq1Rp8=</DigestValue>
      </Reference>
      <Reference URI="/xl/worksheets/sheet22.xml?ContentType=application/vnd.openxmlformats-officedocument.spreadsheetml.worksheet+xml">
        <DigestMethod Algorithm="http://www.w3.org/2001/04/xmlenc#sha256"/>
        <DigestValue>t37nqCt1mjp0Kcjm6VtvGbZIIBBug4AiOckrSmmeMaQ=</DigestValue>
      </Reference>
      <Reference URI="/xl/worksheets/sheet23.xml?ContentType=application/vnd.openxmlformats-officedocument.spreadsheetml.worksheet+xml">
        <DigestMethod Algorithm="http://www.w3.org/2001/04/xmlenc#sha256"/>
        <DigestValue>2DHkCTw4OS3mcM705eOPs37EJhVRvxcqGWXnfmek7T8=</DigestValue>
      </Reference>
      <Reference URI="/xl/worksheets/sheet24.xml?ContentType=application/vnd.openxmlformats-officedocument.spreadsheetml.worksheet+xml">
        <DigestMethod Algorithm="http://www.w3.org/2001/04/xmlenc#sha256"/>
        <DigestValue>p9EXo3RELTGHbxXg6iiXS54dpxchIUb7vVJGoJsd7Xw=</DigestValue>
      </Reference>
      <Reference URI="/xl/worksheets/sheet25.xml?ContentType=application/vnd.openxmlformats-officedocument.spreadsheetml.worksheet+xml">
        <DigestMethod Algorithm="http://www.w3.org/2001/04/xmlenc#sha256"/>
        <DigestValue>Z/HKE4mzejh4C+CE7M94/MKS9aTJoy94i3KE878tZcM=</DigestValue>
      </Reference>
      <Reference URI="/xl/worksheets/sheet26.xml?ContentType=application/vnd.openxmlformats-officedocument.spreadsheetml.worksheet+xml">
        <DigestMethod Algorithm="http://www.w3.org/2001/04/xmlenc#sha256"/>
        <DigestValue>7gMexhiZGlBLNjLzFw4//ylRVo4Xv6DuHVH73UaziXU=</DigestValue>
      </Reference>
      <Reference URI="/xl/worksheets/sheet27.xml?ContentType=application/vnd.openxmlformats-officedocument.spreadsheetml.worksheet+xml">
        <DigestMethod Algorithm="http://www.w3.org/2001/04/xmlenc#sha256"/>
        <DigestValue>ZToyxr3ItJgGRPZjZEHU5pKaAEkhaxffWbSx+ASBmxg=</DigestValue>
      </Reference>
      <Reference URI="/xl/worksheets/sheet28.xml?ContentType=application/vnd.openxmlformats-officedocument.spreadsheetml.worksheet+xml">
        <DigestMethod Algorithm="http://www.w3.org/2001/04/xmlenc#sha256"/>
        <DigestValue>yVao6Ov6o941GdWYLyt8TcB2pyBXA+l611nOWk7h54U=</DigestValue>
      </Reference>
      <Reference URI="/xl/worksheets/sheet29.xml?ContentType=application/vnd.openxmlformats-officedocument.spreadsheetml.worksheet+xml">
        <DigestMethod Algorithm="http://www.w3.org/2001/04/xmlenc#sha256"/>
        <DigestValue>iZLancGfq2UnVu2JKXAyFay4d1rkv85wPDRjJrHYPS0=</DigestValue>
      </Reference>
      <Reference URI="/xl/worksheets/sheet3.xml?ContentType=application/vnd.openxmlformats-officedocument.spreadsheetml.worksheet+xml">
        <DigestMethod Algorithm="http://www.w3.org/2001/04/xmlenc#sha256"/>
        <DigestValue>MCmfvwtFW4zdY88lEH/wUWjUiOmkF9A3HN5S+q7JfHU=</DigestValue>
      </Reference>
      <Reference URI="/xl/worksheets/sheet4.xml?ContentType=application/vnd.openxmlformats-officedocument.spreadsheetml.worksheet+xml">
        <DigestMethod Algorithm="http://www.w3.org/2001/04/xmlenc#sha256"/>
        <DigestValue>LGLgYL+6Pru9nFVoU99eEx4IBQw+/VAmneqbbLXO7c4=</DigestValue>
      </Reference>
      <Reference URI="/xl/worksheets/sheet5.xml?ContentType=application/vnd.openxmlformats-officedocument.spreadsheetml.worksheet+xml">
        <DigestMethod Algorithm="http://www.w3.org/2001/04/xmlenc#sha256"/>
        <DigestValue>PmO+bZ+jjV819gneYCBTj9j02AyEjCK/BUygryUCLfs=</DigestValue>
      </Reference>
      <Reference URI="/xl/worksheets/sheet6.xml?ContentType=application/vnd.openxmlformats-officedocument.spreadsheetml.worksheet+xml">
        <DigestMethod Algorithm="http://www.w3.org/2001/04/xmlenc#sha256"/>
        <DigestValue>llG5bBtLordf1nrWN8vLwp16IbrsdXcqmC7PXUItXc4=</DigestValue>
      </Reference>
      <Reference URI="/xl/worksheets/sheet7.xml?ContentType=application/vnd.openxmlformats-officedocument.spreadsheetml.worksheet+xml">
        <DigestMethod Algorithm="http://www.w3.org/2001/04/xmlenc#sha256"/>
        <DigestValue>n9nWEW2QyUkhFE/fwrBjUgUR4QGZRAxj5egMgsR54Ho=</DigestValue>
      </Reference>
      <Reference URI="/xl/worksheets/sheet8.xml?ContentType=application/vnd.openxmlformats-officedocument.spreadsheetml.worksheet+xml">
        <DigestMethod Algorithm="http://www.w3.org/2001/04/xmlenc#sha256"/>
        <DigestValue>ZoWGf741KmR+4CrlCilA6qdyktglleBtxrYCgIGQQhw=</DigestValue>
      </Reference>
      <Reference URI="/xl/worksheets/sheet9.xml?ContentType=application/vnd.openxmlformats-officedocument.spreadsheetml.worksheet+xml">
        <DigestMethod Algorithm="http://www.w3.org/2001/04/xmlenc#sha256"/>
        <DigestValue>Ok/fokSy8DSvXWbX7AYC0KiYdBVSPs//F0oVqJW4isg=</DigestValue>
      </Reference>
    </Manifest>
    <SignatureProperties>
      <SignatureProperty Id="idSignatureTime" Target="#idPackageSignature">
        <mdssi:SignatureTime xmlns:mdssi="http://schemas.openxmlformats.org/package/2006/digital-signature">
          <mdssi:Format>YYYY-MM-DDThh:mm:ssTZD</mdssi:Format>
          <mdssi:Value>2024-01-16T13:41:07Z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2024-01-16T13:41:07Z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MEQMepcvMOjZMg+xmaJlh8EirwPs3I9RA6m7iCwWuY0=</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AaLYRXX/81z7Hp7B05E3bibXeU/mnL5hCDF37rAFcC4=</DigestValue>
    </Reference>
  </SignedInfo>
  <SignatureValue>R/hgMISkQURTcHVrMgE5tbrePK0DC8vohF1I1IRnHB/c20IC9KBVJuCX0ydWqDz7dh3mobhEnbrT
2t/sml94kChT822Dz9LCpH8qnvVj7+5WyL35UZ86tlxvZ3bWbqU3DX/QzCnJSIk5GJ7kPerSTX1D
VY1Xk8XuyO8Ae9y79Y+KiVoX8pXR47ucjS8tGiSTOogw7IK8Tj+FK5IO0Hx1Kct50G/zPKJCTlrK
Jz79jnwTaX7vq4BgEHoIc8/zYz3oeOxbX1A+m2OU73A1hbHddBN+7Sga10nx7tjeyt+DQgJjAadU
JYSEzF2n9BwIE0cs5mqs7PpzAfGLUiCx+UtxQg==</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yx9gx8MYb/ztSvu5OvIhB0Bf0OmZJKR0WQxj9ijVzfQ=</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JCb1/gfR1ZH8OgsxqpRQilAu2zwkFcg2R+MHv85Xonw=</DigestValue>
      </Reference>
      <Reference URI="/xl/styles.xml?ContentType=application/vnd.openxmlformats-officedocument.spreadsheetml.styles+xml">
        <DigestMethod Algorithm="http://www.w3.org/2001/04/xmlenc#sha256"/>
        <DigestValue>m7okwDv5OTuB3IXXNbDFGgGDJWhUA5xERrYXLuTObas=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UbouoNxVOlqoKwKvxjvq/xqO1ODoIO2BF1l/pQmnDuA=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vsURyn7NH9ulMZ3BAj1E+o6ILK9vRJDt2PKmxPlKbTg=</DigestValue>
      </Reference>
      <Reference URI="/xl/worksheets/sheet10.xml?ContentType=application/vnd.openxmlformats-officedocument.spreadsheetml.worksheet+xml">
        <DigestMethod Algorithm="http://www.w3.org/2001/04/xmlenc#sha256"/>
        <DigestValue>pJl+Q5RuRLvIM3VYRDv9Or0wANljBKsCU1Ja976rGI0=</DigestValue>
      </Reference>
      <Reference URI="/xl/worksheets/sheet11.xml?ContentType=application/vnd.openxmlformats-officedocument.spreadsheetml.worksheet+xml">
        <DigestMethod Algorithm="http://www.w3.org/2001/04/xmlenc#sha256"/>
        <DigestValue>Neg036WdD8jdVMd0uGnX087QuKNeCdgjPHPjHhw403A=</DigestValue>
      </Reference>
      <Reference URI="/xl/worksheets/sheet12.xml?ContentType=application/vnd.openxmlformats-officedocument.spreadsheetml.worksheet+xml">
        <DigestMethod Algorithm="http://www.w3.org/2001/04/xmlenc#sha256"/>
        <DigestValue>BQzsCVr7IdjCjhSs67KCMqoL/lHuNjobG+unHuBPCog=</DigestValue>
      </Reference>
      <Reference URI="/xl/worksheets/sheet13.xml?ContentType=application/vnd.openxmlformats-officedocument.spreadsheetml.worksheet+xml">
        <DigestMethod Algorithm="http://www.w3.org/2001/04/xmlenc#sha256"/>
        <DigestValue>HSMAfVkO/wYwv/6BjKMgjmZZFB7V2GZ3LZDWgI+gZ1A=</DigestValue>
      </Reference>
      <Reference URI="/xl/worksheets/sheet14.xml?ContentType=application/vnd.openxmlformats-officedocument.spreadsheetml.worksheet+xml">
        <DigestMethod Algorithm="http://www.w3.org/2001/04/xmlenc#sha256"/>
        <DigestValue>RhUygGtZj9+b/+Y4aaUjJcsjLdk2zVCMS3TGH6sHC8E=</DigestValue>
      </Reference>
      <Reference URI="/xl/worksheets/sheet15.xml?ContentType=application/vnd.openxmlformats-officedocument.spreadsheetml.worksheet+xml">
        <DigestMethod Algorithm="http://www.w3.org/2001/04/xmlenc#sha256"/>
        <DigestValue>CRkOCLv1ceSSEPhJYshUQJb6Q7d22+OcqZ4YyjDT3mE=</DigestValue>
      </Reference>
      <Reference URI="/xl/worksheets/sheet16.xml?ContentType=application/vnd.openxmlformats-officedocument.spreadsheetml.worksheet+xml">
        <DigestMethod Algorithm="http://www.w3.org/2001/04/xmlenc#sha256"/>
        <DigestValue>6GLVvGqn8JC/Co3MBwOy+qxk8ErKvwlKF8vBuXiFgQg=</DigestValue>
      </Reference>
      <Reference URI="/xl/worksheets/sheet17.xml?ContentType=application/vnd.openxmlformats-officedocument.spreadsheetml.worksheet+xml">
        <DigestMethod Algorithm="http://www.w3.org/2001/04/xmlenc#sha256"/>
        <DigestValue>WDSKND/8Z6odG3dKk327suw03N+mJDtrUuaAddEN/TE=</DigestValue>
      </Reference>
      <Reference URI="/xl/worksheets/sheet18.xml?ContentType=application/vnd.openxmlformats-officedocument.spreadsheetml.worksheet+xml">
        <DigestMethod Algorithm="http://www.w3.org/2001/04/xmlenc#sha256"/>
        <DigestValue>DVmfVJ6v+FG4gz89bczvyMrTLRmQZ4RsdbfOt3WaLxw=</DigestValue>
      </Reference>
      <Reference URI="/xl/worksheets/sheet19.xml?ContentType=application/vnd.openxmlformats-officedocument.spreadsheetml.worksheet+xml">
        <DigestMethod Algorithm="http://www.w3.org/2001/04/xmlenc#sha256"/>
        <DigestValue>Tm1GYqMWHuuPocOmGF4m0QfOgoX06akPiZYX4vGbGB8=</DigestValue>
      </Reference>
      <Reference URI="/xl/worksheets/sheet2.xml?ContentType=application/vnd.openxmlformats-officedocument.spreadsheetml.worksheet+xml">
        <DigestMethod Algorithm="http://www.w3.org/2001/04/xmlenc#sha256"/>
        <DigestValue>mP5qEIJZtZr0sbYut3FspBOFpEtrDfoNPaeB9NMm2PE=</DigestValue>
      </Reference>
      <Reference URI="/xl/worksheets/sheet20.xml?ContentType=application/vnd.openxmlformats-officedocument.spreadsheetml.worksheet+xml">
        <DigestMethod Algorithm="http://www.w3.org/2001/04/xmlenc#sha256"/>
        <DigestValue>SvpmvTFkOkD4NrJQKbLP15rDuLYGPNaA1VF/r0OxH6A=</DigestValue>
      </Reference>
      <Reference URI="/xl/worksheets/sheet21.xml?ContentType=application/vnd.openxmlformats-officedocument.spreadsheetml.worksheet+xml">
        <DigestMethod Algorithm="http://www.w3.org/2001/04/xmlenc#sha256"/>
        <DigestValue>YyDPaehZQ1tq1kZmeWiKSdu+rGt3A5lFEafWeMq1Rp8=</DigestValue>
      </Reference>
      <Reference URI="/xl/worksheets/sheet22.xml?ContentType=application/vnd.openxmlformats-officedocument.spreadsheetml.worksheet+xml">
        <DigestMethod Algorithm="http://www.w3.org/2001/04/xmlenc#sha256"/>
        <DigestValue>t37nqCt1mjp0Kcjm6VtvGbZIIBBug4AiOckrSmmeMaQ=</DigestValue>
      </Reference>
      <Reference URI="/xl/worksheets/sheet23.xml?ContentType=application/vnd.openxmlformats-officedocument.spreadsheetml.worksheet+xml">
        <DigestMethod Algorithm="http://www.w3.org/2001/04/xmlenc#sha256"/>
        <DigestValue>2DHkCTw4OS3mcM705eOPs37EJhVRvxcqGWXnfmek7T8=</DigestValue>
      </Reference>
      <Reference URI="/xl/worksheets/sheet24.xml?ContentType=application/vnd.openxmlformats-officedocument.spreadsheetml.worksheet+xml">
        <DigestMethod Algorithm="http://www.w3.org/2001/04/xmlenc#sha256"/>
        <DigestValue>p9EXo3RELTGHbxXg6iiXS54dpxchIUb7vVJGoJsd7Xw=</DigestValue>
      </Reference>
      <Reference URI="/xl/worksheets/sheet25.xml?ContentType=application/vnd.openxmlformats-officedocument.spreadsheetml.worksheet+xml">
        <DigestMethod Algorithm="http://www.w3.org/2001/04/xmlenc#sha256"/>
        <DigestValue>Z/HKE4mzejh4C+CE7M94/MKS9aTJoy94i3KE878tZcM=</DigestValue>
      </Reference>
      <Reference URI="/xl/worksheets/sheet26.xml?ContentType=application/vnd.openxmlformats-officedocument.spreadsheetml.worksheet+xml">
        <DigestMethod Algorithm="http://www.w3.org/2001/04/xmlenc#sha256"/>
        <DigestValue>7gMexhiZGlBLNjLzFw4//ylRVo4Xv6DuHVH73UaziXU=</DigestValue>
      </Reference>
      <Reference URI="/xl/worksheets/sheet27.xml?ContentType=application/vnd.openxmlformats-officedocument.spreadsheetml.worksheet+xml">
        <DigestMethod Algorithm="http://www.w3.org/2001/04/xmlenc#sha256"/>
        <DigestValue>ZToyxr3ItJgGRPZjZEHU5pKaAEkhaxffWbSx+ASBmxg=</DigestValue>
      </Reference>
      <Reference URI="/xl/worksheets/sheet28.xml?ContentType=application/vnd.openxmlformats-officedocument.spreadsheetml.worksheet+xml">
        <DigestMethod Algorithm="http://www.w3.org/2001/04/xmlenc#sha256"/>
        <DigestValue>yVao6Ov6o941GdWYLyt8TcB2pyBXA+l611nOWk7h54U=</DigestValue>
      </Reference>
      <Reference URI="/xl/worksheets/sheet29.xml?ContentType=application/vnd.openxmlformats-officedocument.spreadsheetml.worksheet+xml">
        <DigestMethod Algorithm="http://www.w3.org/2001/04/xmlenc#sha256"/>
        <DigestValue>iZLancGfq2UnVu2JKXAyFay4d1rkv85wPDRjJrHYPS0=</DigestValue>
      </Reference>
      <Reference URI="/xl/worksheets/sheet3.xml?ContentType=application/vnd.openxmlformats-officedocument.spreadsheetml.worksheet+xml">
        <DigestMethod Algorithm="http://www.w3.org/2001/04/xmlenc#sha256"/>
        <DigestValue>MCmfvwtFW4zdY88lEH/wUWjUiOmkF9A3HN5S+q7JfHU=</DigestValue>
      </Reference>
      <Reference URI="/xl/worksheets/sheet4.xml?ContentType=application/vnd.openxmlformats-officedocument.spreadsheetml.worksheet+xml">
        <DigestMethod Algorithm="http://www.w3.org/2001/04/xmlenc#sha256"/>
        <DigestValue>LGLgYL+6Pru9nFVoU99eEx4IBQw+/VAmneqbbLXO7c4=</DigestValue>
      </Reference>
      <Reference URI="/xl/worksheets/sheet5.xml?ContentType=application/vnd.openxmlformats-officedocument.spreadsheetml.worksheet+xml">
        <DigestMethod Algorithm="http://www.w3.org/2001/04/xmlenc#sha256"/>
        <DigestValue>PmO+bZ+jjV819gneYCBTj9j02AyEjCK/BUygryUCLfs=</DigestValue>
      </Reference>
      <Reference URI="/xl/worksheets/sheet6.xml?ContentType=application/vnd.openxmlformats-officedocument.spreadsheetml.worksheet+xml">
        <DigestMethod Algorithm="http://www.w3.org/2001/04/xmlenc#sha256"/>
        <DigestValue>llG5bBtLordf1nrWN8vLwp16IbrsdXcqmC7PXUItXc4=</DigestValue>
      </Reference>
      <Reference URI="/xl/worksheets/sheet7.xml?ContentType=application/vnd.openxmlformats-officedocument.spreadsheetml.worksheet+xml">
        <DigestMethod Algorithm="http://www.w3.org/2001/04/xmlenc#sha256"/>
        <DigestValue>n9nWEW2QyUkhFE/fwrBjUgUR4QGZRAxj5egMgsR54Ho=</DigestValue>
      </Reference>
      <Reference URI="/xl/worksheets/sheet8.xml?ContentType=application/vnd.openxmlformats-officedocument.spreadsheetml.worksheet+xml">
        <DigestMethod Algorithm="http://www.w3.org/2001/04/xmlenc#sha256"/>
        <DigestValue>ZoWGf741KmR+4CrlCilA6qdyktglleBtxrYCgIGQQhw=</DigestValue>
      </Reference>
      <Reference URI="/xl/worksheets/sheet9.xml?ContentType=application/vnd.openxmlformats-officedocument.spreadsheetml.worksheet+xml">
        <DigestMethod Algorithm="http://www.w3.org/2001/04/xmlenc#sha256"/>
        <DigestValue>Ok/fokSy8DSvXWbX7AYC0KiYdBVSPs//F0oVqJW4isg=</DigestValue>
      </Reference>
    </Manifest>
    <SignatureProperties>
      <SignatureProperty Id="idSignatureTime" Target="#idPackageSignature">
        <mdssi:SignatureTime xmlns:mdssi="http://schemas.openxmlformats.org/package/2006/digital-signature">
          <mdssi:Format>YYYY-MM-DDThh:mm:ssTZD</mdssi:Format>
          <mdssi:Value>2024-01-16T13:41:28Z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2024-01-16T13:41:28Z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2024-01-16T10:05:31Z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