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201_{217DEBCE-2B8E-4B66-A42D-DB9813A06456}" xr6:coauthVersionLast="47" xr6:coauthVersionMax="47" xr10:uidLastSave="{00000000-0000-0000-0000-000000000000}"/>
  <bookViews>
    <workbookView xWindow="-108" yWindow="-108" windowWidth="23256" windowHeight="12576" tabRatio="919" xr2:uid="{00000000-000D-0000-FFFF-FFFF00000000}"/>
  </bookViews>
  <sheets>
    <sheet name="Info" sheetId="82" r:id="rId1"/>
    <sheet name="1. key ratios" sheetId="84" r:id="rId2"/>
    <sheet name="2. SOFP" sheetId="108" r:id="rId3"/>
    <sheet name="3. SOPL" sheetId="109" r:id="rId4"/>
    <sheet name="4. Off-balance" sheetId="110"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8" i="115" l="1"/>
  <c r="C15" i="114"/>
  <c r="H9" i="113"/>
  <c r="H10" i="113"/>
  <c r="H11" i="113"/>
  <c r="H12" i="113"/>
  <c r="H13" i="113"/>
  <c r="H14" i="113"/>
  <c r="H15" i="113"/>
  <c r="H16" i="113"/>
  <c r="H17" i="113"/>
  <c r="H19" i="113"/>
  <c r="H20" i="113"/>
  <c r="H21" i="113"/>
  <c r="H22" i="113"/>
  <c r="H23" i="113"/>
  <c r="H24" i="113"/>
  <c r="H25" i="113"/>
  <c r="H26" i="113"/>
  <c r="H27" i="113"/>
  <c r="H28" i="113"/>
  <c r="H29" i="113"/>
  <c r="H30" i="113"/>
  <c r="H31" i="113"/>
  <c r="H32" i="113"/>
  <c r="F34" i="113"/>
  <c r="G34" i="113"/>
  <c r="H14" i="112"/>
  <c r="H15" i="112"/>
  <c r="H17" i="112"/>
  <c r="H18" i="112"/>
  <c r="H19" i="112"/>
  <c r="F21" i="112"/>
  <c r="G21" i="112"/>
  <c r="H9" i="111"/>
  <c r="H10" i="111"/>
  <c r="H11" i="111"/>
  <c r="H12" i="111"/>
  <c r="H15" i="111"/>
  <c r="H16" i="111"/>
  <c r="H18" i="111"/>
  <c r="H19" i="111"/>
  <c r="H20" i="111"/>
  <c r="B1" i="97" l="1"/>
  <c r="G37" i="97"/>
  <c r="G21" i="97" l="1"/>
  <c r="G39" i="97" s="1"/>
  <c r="B1" i="95"/>
  <c r="B1" i="92"/>
  <c r="B1" i="93"/>
  <c r="B1" i="64"/>
  <c r="B1" i="90"/>
  <c r="B1" i="69"/>
  <c r="B1" i="94"/>
  <c r="B1" i="89"/>
  <c r="B1" i="73"/>
  <c r="B1" i="88"/>
  <c r="B1" i="52"/>
  <c r="B1" i="86"/>
  <c r="G5" i="86"/>
  <c r="F5" i="86"/>
  <c r="E5" i="86"/>
  <c r="D5" i="86"/>
  <c r="G5" i="84"/>
  <c r="F5" i="84"/>
  <c r="E5" i="84"/>
  <c r="D5" i="84"/>
  <c r="C5" i="84"/>
  <c r="B1" i="91" l="1"/>
  <c r="B1" i="84"/>
  <c r="C22" i="111" l="1"/>
  <c r="H8" i="112" l="1"/>
  <c r="E9" i="92"/>
  <c r="E11" i="92"/>
  <c r="E16" i="92"/>
  <c r="E18" i="92"/>
  <c r="H10" i="112"/>
  <c r="E21" i="112"/>
  <c r="H13" i="112"/>
  <c r="H11" i="112"/>
  <c r="H12" i="112"/>
  <c r="E10" i="92"/>
  <c r="E12" i="92"/>
  <c r="E17" i="92"/>
  <c r="E19" i="92"/>
  <c r="H9" i="112"/>
  <c r="G22" i="111"/>
  <c r="V18" i="64" l="1"/>
  <c r="C30" i="95"/>
  <c r="C26" i="95"/>
  <c r="H14" i="111"/>
  <c r="V19" i="64"/>
  <c r="N15" i="92"/>
  <c r="C14" i="92"/>
  <c r="E15" i="92"/>
  <c r="E14" i="92" s="1"/>
  <c r="G7" i="92"/>
  <c r="V17" i="64"/>
  <c r="J21" i="64"/>
  <c r="I21" i="64"/>
  <c r="E22" i="111"/>
  <c r="N12" i="92"/>
  <c r="C7" i="92"/>
  <c r="E8" i="92"/>
  <c r="E7" i="92" s="1"/>
  <c r="V12" i="64"/>
  <c r="R21" i="64"/>
  <c r="U21" i="64"/>
  <c r="H23" i="112"/>
  <c r="V11" i="64"/>
  <c r="Q21" i="64"/>
  <c r="H8" i="111"/>
  <c r="V16" i="64"/>
  <c r="H17" i="111"/>
  <c r="V15" i="64"/>
  <c r="V8" i="64"/>
  <c r="N21" i="64"/>
  <c r="V13" i="64"/>
  <c r="S21" i="64"/>
  <c r="H13" i="111"/>
  <c r="J7" i="92"/>
  <c r="C21" i="112"/>
  <c r="D22" i="111"/>
  <c r="H21" i="111"/>
  <c r="E21" i="64"/>
  <c r="T21" i="64"/>
  <c r="H16" i="112"/>
  <c r="G21" i="64"/>
  <c r="N17" i="92"/>
  <c r="F7" i="92"/>
  <c r="N8" i="92"/>
  <c r="I7" i="92"/>
  <c r="L21" i="64"/>
  <c r="M7" i="92"/>
  <c r="K21" i="64"/>
  <c r="V10" i="64"/>
  <c r="P21" i="64"/>
  <c r="V9" i="64"/>
  <c r="O21" i="64"/>
  <c r="F22" i="111"/>
  <c r="V20" i="64"/>
  <c r="H21" i="64"/>
  <c r="C21" i="64"/>
  <c r="V7" i="64"/>
  <c r="M21" i="64"/>
  <c r="L7" i="92"/>
  <c r="F21" i="64"/>
  <c r="D21" i="64"/>
  <c r="V14" i="64"/>
  <c r="H7" i="92"/>
  <c r="N19" i="92"/>
  <c r="N10" i="92"/>
  <c r="H7" i="112"/>
  <c r="K7" i="92"/>
  <c r="N20" i="92"/>
  <c r="N18" i="92"/>
  <c r="N16" i="92"/>
  <c r="N13" i="92"/>
  <c r="N11" i="92"/>
  <c r="N9" i="92"/>
  <c r="D21" i="112"/>
  <c r="E21" i="92" l="1"/>
  <c r="H20" i="112"/>
  <c r="C21" i="92"/>
  <c r="N14" i="92"/>
  <c r="V21" i="64"/>
  <c r="H22" i="111"/>
  <c r="N7" i="92"/>
  <c r="H21" i="112" l="1"/>
  <c r="N21" i="92"/>
  <c r="D15" i="114" l="1"/>
  <c r="C34" i="113" l="1"/>
  <c r="H33" i="113"/>
  <c r="H22" i="112" l="1"/>
  <c r="C5" i="73" l="1"/>
  <c r="C8" i="73" s="1"/>
  <c r="H21" i="92" l="1"/>
  <c r="I21" i="92"/>
  <c r="J21" i="92"/>
  <c r="G21" i="92"/>
  <c r="M21" i="92"/>
  <c r="K21" i="92"/>
  <c r="F21" i="92"/>
  <c r="L21" i="92"/>
  <c r="C13" i="73" l="1"/>
  <c r="C18" i="95"/>
  <c r="C36" i="95" l="1"/>
  <c r="C38" i="95" s="1"/>
  <c r="H18" i="113" l="1"/>
  <c r="E34" i="113"/>
  <c r="H8" i="113"/>
  <c r="D34" i="113" l="1"/>
  <c r="H7" i="113"/>
  <c r="H34" i="113" l="1"/>
</calcChain>
</file>

<file path=xl/sharedStrings.xml><?xml version="1.0" encoding="utf-8"?>
<sst xmlns="http://schemas.openxmlformats.org/spreadsheetml/2006/main" count="1221" uniqueCount="749">
  <si>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</si>
  <si>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</si>
  <si>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</si>
  <si>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</si>
  <si>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</si>
  <si>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</si>
  <si>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</si>
  <si>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</si>
  <si>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</si>
  <si>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</si>
  <si>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</si>
  <si>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</si>
  <si>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</si>
  <si>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</si>
  <si>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</si>
  <si>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</si>
  <si>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</si>
  <si>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</si>
  <si>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</si>
  <si>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</si>
  <si>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</si>
  <si>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</si>
  <si>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</si>
  <si>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</si>
  <si>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</si>
  <si>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</si>
  <si>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</si>
  <si>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</si>
  <si>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</si>
  <si>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</si>
  <si>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</si>
  <si>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</si>
  <si>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</si>
  <si>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</si>
  <si>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</si>
  <si>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</si>
  <si>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</si>
  <si>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</si>
  <si>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</si>
  <si>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</si>
  <si>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</si>
  <si>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</si>
  <si>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</si>
  <si>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</si>
  <si>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</si>
  <si>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</si>
  <si>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</si>
  <si>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</si>
  <si>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</si>
  <si>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</si>
  <si>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</si>
  <si>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</si>
  <si>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</si>
  <si>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</si>
  <si>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</si>
  <si>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</si>
  <si>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</si>
  <si>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</si>
  <si>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</si>
  <si>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</si>
  <si>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</si>
  <si>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</si>
  <si>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</si>
  <si>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</si>
  <si>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</si>
  <si>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</si>
  <si>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</si>
  <si>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</si>
  <si>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</si>
  <si>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</si>
  <si>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</si>
  <si>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</si>
  <si>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</si>
  <si>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</si>
  <si>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</si>
  <si>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</si>
  <si>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</si>
  <si>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</si>
  <si>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</si>
  <si>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</si>
  <si>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</si>
  <si>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</si>
  <si>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</si>
  <si>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</si>
  <si>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</si>
  <si>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</si>
  <si>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</si>
  <si>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</si>
  <si>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</si>
  <si>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</si>
  <si>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</si>
  <si>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</si>
  <si>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</si>
  <si>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</si>
  <si>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</si>
  <si>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</si>
  <si>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</si>
  <si>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</si>
  <si>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</si>
  <si>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</si>
  <si>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</si>
  <si>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</si>
  <si>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</si>
  <si>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</si>
  <si>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</si>
  <si>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</si>
  <si>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</si>
  <si>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</si>
  <si>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</si>
  <si>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</si>
  <si>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</si>
  <si>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</si>
  <si>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</si>
  <si>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</si>
  <si>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</si>
  <si>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</si>
  <si>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</si>
  <si>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</si>
  <si>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</si>
  <si>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</si>
  <si>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</si>
  <si>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</si>
  <si>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</si>
  <si>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</si>
  <si>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</si>
  <si>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</si>
  <si>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</si>
  <si>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</si>
  <si>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</si>
  <si>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</si>
  <si>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</si>
  <si>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</si>
  <si>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</si>
  <si>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</si>
  <si>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</si>
  <si>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</si>
  <si>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</si>
  <si>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</si>
  <si>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</si>
  <si>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</si>
  <si>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</si>
  <si>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</si>
  <si>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</si>
  <si>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</si>
  <si>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</si>
  <si>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</si>
  <si>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</si>
  <si>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</si>
  <si>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</si>
  <si>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</si>
  <si>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</si>
  <si>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</si>
  <si>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</si>
  <si>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</si>
  <si>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</si>
  <si>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</si>
  <si>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</si>
  <si>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</si>
  <si>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</si>
  <si>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</si>
  <si>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</si>
  <si>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</si>
  <si>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</si>
  <si>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</si>
  <si>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</si>
  <si>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</si>
  <si>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</si>
  <si>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</si>
  <si>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</si>
  <si>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</si>
  <si>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</si>
  <si>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</si>
  <si>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</si>
  <si>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</si>
  <si>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</si>
  <si>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</si>
  <si>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</si>
  <si>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</si>
  <si>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</si>
  <si>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</si>
  <si>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</si>
  <si>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</si>
  <si>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</si>
  <si>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</si>
  <si>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</si>
  <si>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</si>
  <si>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</si>
  <si>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</si>
  <si>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</si>
  <si>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</si>
  <si>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</si>
  <si>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</si>
  <si>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</si>
  <si>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</si>
  <si>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</si>
  <si>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</si>
  <si>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</si>
  <si>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</si>
  <si>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</si>
  <si>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</si>
  <si>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</si>
  <si>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</si>
  <si>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</si>
  <si>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</si>
  <si>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</si>
  <si>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</si>
  <si>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</si>
  <si>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</si>
  <si>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</si>
  <si>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</si>
  <si>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</si>
  <si>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</si>
  <si>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</si>
  <si>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</si>
  <si>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</si>
  <si>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</si>
  <si>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</si>
  <si>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</si>
  <si>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</si>
  <si>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</si>
  <si>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</si>
  <si>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</si>
  <si>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</si>
  <si>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</si>
  <si>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</si>
  <si>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</si>
  <si>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</si>
  <si>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</si>
  <si>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</si>
  <si>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</si>
  <si>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</si>
  <si>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</si>
  <si>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</si>
  <si>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</si>
  <si>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</si>
  <si>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</si>
  <si>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</si>
  <si>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</si>
  <si>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</si>
  <si>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</si>
  <si>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</si>
  <si>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</si>
  <si>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</si>
  <si>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</si>
  <si>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</si>
  <si>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</si>
  <si>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</si>
  <si>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</si>
  <si>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</si>
  <si>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</si>
  <si>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</si>
  <si>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</si>
  <si>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</si>
  <si>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</si>
  <si>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</si>
  <si>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</si>
  <si>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</si>
  <si>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</si>
  <si>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</si>
  <si>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</si>
  <si>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</si>
  <si>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</si>
  <si>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</si>
  <si>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</si>
  <si>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</si>
  <si>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</si>
  <si>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</si>
  <si>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</si>
  <si>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</si>
  <si>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</si>
  <si>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</si>
  <si>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</si>
  <si>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</si>
  <si>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</si>
  <si>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</si>
  <si>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</si>
  <si>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</si>
  <si>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</si>
  <si>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</si>
  <si>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</si>
  <si>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</si>
  <si>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</si>
  <si>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</si>
  <si>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</si>
  <si>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</si>
  <si>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</si>
  <si>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</si>
  <si>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</si>
  <si>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</si>
  <si>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</si>
  <si>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</si>
  <si>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</si>
  <si>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</si>
  <si>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</si>
  <si>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</si>
  <si>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</si>
  <si>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</si>
  <si>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</si>
  <si>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</si>
  <si>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</si>
  <si>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</si>
  <si>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</si>
  <si>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</si>
  <si>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</si>
  <si>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</si>
  <si>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</si>
  <si>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</si>
  <si>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</si>
  <si>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</si>
  <si>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</si>
  <si>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</si>
  <si>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</si>
  <si>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</si>
  <si>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</si>
  <si>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</si>
  <si>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</si>
  <si>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</si>
  <si>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</si>
  <si>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</si>
  <si>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</si>
  <si>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</si>
  <si>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</si>
  <si>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</si>
  <si>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</si>
  <si>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</si>
  <si>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</si>
  <si>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</si>
  <si>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</si>
  <si>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</si>
  <si>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</si>
  <si>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</si>
  <si>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</si>
  <si>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</si>
  <si>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</si>
  <si>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</si>
  <si>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</si>
  <si>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</si>
  <si>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</si>
  <si>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</si>
  <si>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</si>
  <si>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</si>
  <si>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</si>
  <si>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</si>
  <si>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</si>
  <si>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</si>
  <si>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</si>
  <si>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</si>
  <si>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</si>
  <si>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</si>
  <si>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</si>
  <si>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</si>
  <si>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</si>
  <si>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</si>
  <si>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</si>
  <si>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</si>
  <si>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</si>
  <si>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</si>
  <si>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</si>
  <si>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</si>
  <si>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</si>
  <si>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</si>
  <si>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</si>
  <si>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</si>
  <si>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</si>
  <si>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</si>
  <si>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</si>
  <si>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</si>
  <si>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</si>
  <si>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</si>
  <si>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</si>
  <si>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</si>
  <si>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</si>
  <si>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</si>
  <si>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</si>
  <si>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</si>
  <si>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</si>
  <si>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</si>
  <si>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</si>
  <si>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</si>
  <si>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</si>
  <si>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</si>
  <si>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</si>
  <si>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</si>
  <si>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</si>
  <si>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</si>
  <si>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</si>
  <si>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</si>
  <si>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</si>
  <si>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</si>
  <si>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</si>
  <si>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</si>
  <si>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</si>
  <si>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</si>
  <si>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</si>
  <si>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</si>
  <si>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</si>
  <si>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</si>
  <si>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</si>
  <si>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</si>
  <si>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</si>
  <si>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</si>
  <si>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</si>
  <si>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</si>
  <si>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</si>
  <si>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</si>
  <si>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</si>
  <si>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</si>
  <si>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</si>
  <si>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</si>
  <si>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</si>
  <si>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</si>
  <si>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</si>
  <si>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</si>
  <si>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</si>
  <si>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</si>
  <si>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</si>
  <si>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</si>
  <si>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</si>
  <si>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</si>
  <si>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</si>
  <si>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</si>
  <si>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</si>
  <si>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</si>
  <si>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</si>
  <si>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</si>
  <si>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</si>
  <si>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</si>
  <si>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</si>
  <si>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</si>
  <si>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</si>
  <si>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</si>
  <si>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</si>
  <si>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</si>
  <si>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</si>
  <si>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</si>
  <si>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</si>
  <si>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</si>
  <si>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</si>
  <si>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</si>
  <si>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</si>
  <si>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</si>
  <si>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</si>
  <si>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</si>
  <si>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</si>
  <si>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</si>
  <si>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</si>
  <si>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</si>
  <si>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</si>
  <si>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</si>
  <si>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</si>
  <si>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</si>
  <si>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</si>
  <si>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</si>
  <si>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</si>
  <si>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</si>
  <si>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</si>
  <si>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</si>
  <si>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</si>
  <si>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</si>
  <si>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</si>
  <si>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</si>
  <si>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</si>
  <si>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</si>
  <si>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</si>
  <si>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</si>
  <si>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</si>
  <si>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</si>
  <si>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</si>
  <si>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</si>
  <si>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</si>
  <si>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</si>
  <si>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</si>
  <si>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</si>
  <si>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</si>
  <si>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</si>
  <si>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</si>
  <si>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</si>
  <si>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</si>
  <si>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</si>
  <si>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</si>
  <si>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</si>
  <si>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</si>
  <si>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</si>
  <si>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</si>
  <si>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</si>
  <si>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</si>
  <si>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</si>
  <si>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</si>
  <si>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</si>
  <si>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</si>
  <si>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</si>
  <si>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</si>
  <si>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</si>
  <si>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</si>
  <si>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</si>
  <si>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</si>
  <si>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</si>
  <si>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</si>
  <si>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</si>
  <si>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</si>
  <si>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</si>
  <si>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</si>
  <si>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</si>
  <si>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</si>
  <si>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</si>
  <si>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</si>
  <si>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</si>
  <si>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</si>
  <si>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</si>
  <si>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</si>
  <si>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</si>
  <si>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</si>
  <si>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</si>
  <si>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</si>
  <si>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</si>
  <si>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</si>
  <si>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</si>
  <si>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</si>
  <si>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</si>
  <si>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</si>
  <si>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</si>
  <si>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</si>
  <si>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</si>
  <si>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</si>
  <si>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</si>
  <si>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</si>
  <si>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</si>
  <si>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</si>
  <si>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</si>
  <si>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</si>
  <si>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</si>
  <si>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</si>
  <si>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</si>
  <si>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</si>
  <si>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</si>
  <si>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</si>
  <si>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</si>
  <si>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</si>
  <si>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</si>
  <si>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</si>
  <si>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</si>
  <si>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</si>
  <si>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</si>
  <si>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</si>
  <si>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</si>
  <si>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</si>
  <si>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</si>
  <si>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</si>
  <si>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</si>
  <si>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</si>
  <si>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</si>
  <si>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</si>
  <si>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</si>
  <si>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</si>
  <si>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</si>
  <si>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</si>
  <si>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</si>
  <si>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</si>
  <si>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</si>
  <si>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</si>
  <si>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</si>
  <si>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</si>
  <si>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</si>
  <si>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</si>
  <si>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</si>
  <si>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</si>
  <si>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</si>
  <si>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</si>
  <si>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</si>
  <si>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</si>
  <si>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</si>
  <si>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</si>
  <si>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</si>
  <si>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</si>
  <si>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</si>
  <si>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</si>
  <si>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</si>
  <si>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</si>
  <si>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</si>
  <si>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</si>
  <si>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</si>
  <si>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</si>
  <si>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</si>
  <si>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</si>
  <si>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</si>
  <si>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</si>
  <si>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</si>
  <si>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</si>
  <si>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</si>
  <si>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</si>
  <si>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</si>
  <si>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</si>
  <si>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</si>
  <si>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</si>
  <si>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</si>
  <si>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</si>
  <si>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</si>
  <si>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</si>
  <si>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</si>
  <si>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</si>
  <si>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</si>
  <si>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</si>
  <si>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</si>
  <si>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</si>
  <si>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</si>
  <si>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</si>
  <si>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</si>
  <si>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</si>
  <si>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</si>
  <si>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</si>
  <si>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</si>
  <si>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</si>
  <si>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</si>
  <si>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</si>
  <si>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</si>
  <si>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</si>
  <si>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</si>
  <si>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</si>
  <si>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</si>
  <si>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</si>
  <si>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</si>
  <si>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</si>
  <si>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</si>
  <si>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</si>
  <si>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</si>
  <si>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</si>
  <si>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</si>
  <si>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</si>
  <si>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</si>
  <si>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</si>
  <si>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</si>
  <si>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</si>
  <si>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</si>
  <si>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</si>
  <si>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</si>
  <si>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</si>
  <si>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</si>
  <si>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</si>
  <si>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</si>
  <si>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</si>
  <si>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</si>
  <si>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</si>
  <si>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</si>
  <si>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</si>
  <si>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</si>
  <si>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</si>
  <si>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</si>
  <si>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</si>
  <si>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</si>
  <si>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</si>
  <si>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</si>
  <si>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</si>
  <si>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</si>
  <si>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</si>
  <si>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</si>
  <si>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</si>
  <si>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</si>
  <si>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</si>
  <si>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</si>
  <si>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</si>
  <si>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</si>
  <si>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</si>
  <si>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</si>
  <si>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</si>
  <si>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</si>
  <si>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</si>
  <si>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</si>
  <si>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</si>
  <si>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</si>
  <si>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</si>
  <si>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</si>
  <si>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</si>
  <si>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</si>
  <si>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</si>
  <si>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</si>
  <si>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</si>
  <si>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</si>
  <si>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</si>
  <si>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</si>
  <si>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</si>
  <si>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</si>
  <si>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</si>
  <si>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</si>
  <si>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</si>
  <si>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</si>
  <si>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</si>
  <si>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</si>
  <si>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</si>
  <si>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</si>
  <si>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</si>
  <si>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</si>
  <si>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</si>
  <si>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</si>
  <si>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</si>
  <si>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</si>
  <si>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</si>
  <si>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</si>
  <si>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</si>
  <si>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</si>
  <si>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</si>
  <si>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</si>
  <si>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</si>
  <si>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</si>
  <si>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</si>
  <si>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</si>
  <si>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</si>
  <si>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</si>
  <si>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</si>
  <si>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</si>
  <si>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</si>
  <si>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</si>
  <si>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</si>
  <si>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Terabank</t>
  </si>
  <si>
    <t xml:space="preserve">Table 9 (Capital), N38 </t>
  </si>
  <si>
    <t xml:space="preserve">Table 9 (Capital), N2 </t>
  </si>
  <si>
    <t xml:space="preserve">Table 9 (Capital), N6 </t>
  </si>
  <si>
    <t>Sheikh Nahayan Mabarak Al Nahayan</t>
  </si>
  <si>
    <t>Thea Lortkipanidze</t>
  </si>
  <si>
    <t>https://terabank.ge</t>
  </si>
  <si>
    <t>H.H. Sheikh Nahayan Mabarak Al Nahayan</t>
  </si>
  <si>
    <t>H.H. Sheikh Mansoor Binzayed Binsultan Al-Nahyan</t>
  </si>
  <si>
    <t>H.E. Sheikh Mohamed Butti Alhamed</t>
  </si>
  <si>
    <t>LTD "INVESTMENT TRADING GROUP"</t>
  </si>
  <si>
    <t/>
  </si>
  <si>
    <t xml:space="preserve"> </t>
  </si>
  <si>
    <t xml:space="preserve">                                                                                                                                                                                                                                                                                                                                                                                                                                                                                                                                                                                                                                                                                                                                                                                                                                                                        </t>
  </si>
  <si>
    <t>Non-independent chair</t>
  </si>
  <si>
    <t>Abhijit Choudhury</t>
  </si>
  <si>
    <t>Non-independent member</t>
  </si>
  <si>
    <t>Seit Devdariani</t>
  </si>
  <si>
    <t>Independent member</t>
  </si>
  <si>
    <t>Gerlof de Korte</t>
  </si>
  <si>
    <t>Nana Mikashavidze</t>
  </si>
  <si>
    <t>Teona Mikadze</t>
  </si>
  <si>
    <t>Tea Lortkipanidze</t>
  </si>
  <si>
    <t>Chief Executive Officer</t>
  </si>
  <si>
    <t>Sophia Jugeli</t>
  </si>
  <si>
    <t>Chief Financial Officer</t>
  </si>
  <si>
    <t>Teimuraz Abuladze</t>
  </si>
  <si>
    <t>Chief Risks Officer</t>
  </si>
  <si>
    <t>Vakhtang Khutsishvili</t>
  </si>
  <si>
    <t>Chief Operating Officer</t>
  </si>
  <si>
    <t>David Verulashvili</t>
  </si>
  <si>
    <t>Chief Commercial Officer</t>
  </si>
  <si>
    <t>2Q-2023</t>
  </si>
  <si>
    <t>1Q-2023</t>
  </si>
  <si>
    <t>4Q-2022</t>
  </si>
  <si>
    <t>3Q-2022</t>
  </si>
  <si>
    <t>Accoring to local 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</si>
</sst>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sz val="10"/>
      <color rgb="FF333333"/>
      <name val="Sylfaen"/>
      <family val="1"/>
    </font>
    <font>
      <b/>
      <i/>
      <sz val="11"/>
      <color theme="1"/>
      <name val="Arial"/>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cellStyleXfs>
  <cellXfs count="709">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5" xfId="0" applyFont="1" applyBorder="1" applyAlignment="1">
      <alignment horizontal="center" vertical="center" wrapText="1"/>
    </xf>
    <xf numFmtId="0" fontId="84" fillId="0" borderId="3" xfId="0" applyFont="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2" xfId="0" applyFont="1" applyBorder="1"/>
    <xf numFmtId="0" fontId="2" fillId="0" borderId="15" xfId="0" applyFont="1" applyBorder="1" applyAlignment="1">
      <alignment vertical="center"/>
    </xf>
    <xf numFmtId="0" fontId="2" fillId="0" borderId="8" xfId="0" applyFont="1" applyBorder="1" applyAlignment="1">
      <alignment wrapText="1"/>
    </xf>
    <xf numFmtId="0" fontId="84" fillId="0" borderId="17" xfId="0" applyFont="1" applyBorder="1"/>
    <xf numFmtId="0" fontId="85" fillId="0" borderId="0" xfId="0" applyFont="1" applyAlignment="1">
      <alignment wrapText="1"/>
    </xf>
    <xf numFmtId="0" fontId="2" fillId="0" borderId="17" xfId="0" applyFont="1" applyBorder="1"/>
    <xf numFmtId="0" fontId="2" fillId="0" borderId="18" xfId="0" applyFont="1" applyBorder="1"/>
    <xf numFmtId="0" fontId="46" fillId="0" borderId="0" xfId="11" applyFont="1" applyAlignment="1">
      <alignment horizontal="right"/>
    </xf>
    <xf numFmtId="0" fontId="45" fillId="0" borderId="13" xfId="11" applyFont="1" applyBorder="1" applyAlignment="1">
      <alignment horizontal="center" vertical="center"/>
    </xf>
    <xf numFmtId="0" fontId="45" fillId="0" borderId="14"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5"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2"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5"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5"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56" xfId="0" applyNumberFormat="1" applyFont="1" applyBorder="1" applyAlignment="1">
      <alignment horizontal="center"/>
    </xf>
    <xf numFmtId="167" fontId="85" fillId="0" borderId="0" xfId="0" applyNumberFormat="1" applyFont="1" applyAlignment="1">
      <alignment horizontal="center"/>
    </xf>
    <xf numFmtId="167" fontId="84" fillId="0" borderId="54" xfId="0" applyNumberFormat="1" applyFont="1" applyBorder="1" applyAlignment="1">
      <alignment horizontal="center"/>
    </xf>
    <xf numFmtId="167" fontId="91" fillId="0" borderId="0" xfId="0" applyNumberFormat="1" applyFont="1" applyAlignment="1">
      <alignment horizontal="center"/>
    </xf>
    <xf numFmtId="167" fontId="84" fillId="0" borderId="57" xfId="0" applyNumberFormat="1" applyFont="1" applyBorder="1" applyAlignment="1">
      <alignment horizontal="center"/>
    </xf>
    <xf numFmtId="167" fontId="89" fillId="0" borderId="0" xfId="0" applyNumberFormat="1" applyFont="1" applyAlignment="1">
      <alignment horizontal="center"/>
    </xf>
    <xf numFmtId="167" fontId="84" fillId="0" borderId="58" xfId="0" applyNumberFormat="1" applyFont="1" applyBorder="1" applyAlignment="1">
      <alignment horizontal="center"/>
    </xf>
    <xf numFmtId="0" fontId="84" fillId="0" borderId="15" xfId="0" applyFont="1" applyBorder="1" applyAlignment="1">
      <alignment vertical="center"/>
    </xf>
    <xf numFmtId="193" fontId="84" fillId="0" borderId="3" xfId="0" applyNumberFormat="1" applyFont="1" applyBorder="1"/>
    <xf numFmtId="0" fontId="2" fillId="3" borderId="18" xfId="9" applyFont="1" applyFill="1" applyBorder="1" applyAlignment="1" applyProtection="1">
      <alignment horizontal="left" vertical="center"/>
      <protection locked="0"/>
    </xf>
    <xf numFmtId="0" fontId="45" fillId="3" borderId="19" xfId="16" applyFont="1" applyFill="1" applyBorder="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ill="1" applyBorder="1" applyAlignment="1" applyProtection="1">
      <alignment horizontal="right" vertical="center"/>
      <protection locked="0"/>
    </xf>
    <xf numFmtId="193" fontId="84" fillId="0" borderId="15" xfId="0" applyNumberFormat="1" applyFont="1" applyBorder="1"/>
    <xf numFmtId="193" fontId="84" fillId="0" borderId="16" xfId="0" applyNumberFormat="1" applyFont="1" applyBorder="1"/>
    <xf numFmtId="193" fontId="84" fillId="36" borderId="48" xfId="0" applyNumberFormat="1" applyFont="1" applyFill="1" applyBorder="1"/>
    <xf numFmtId="0" fontId="45" fillId="3" borderId="20" xfId="16" applyFont="1" applyFill="1" applyBorder="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13" xfId="0" applyFont="1" applyBorder="1"/>
    <xf numFmtId="0" fontId="88" fillId="0" borderId="0" xfId="0" applyFont="1" applyAlignment="1">
      <alignment wrapText="1"/>
    </xf>
    <xf numFmtId="0" fontId="84" fillId="0" borderId="15" xfId="0" applyFont="1" applyBorder="1"/>
    <xf numFmtId="0" fontId="84" fillId="0" borderId="3" xfId="0" applyFont="1" applyBorder="1"/>
    <xf numFmtId="0" fontId="84" fillId="0" borderId="59"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8" fillId="0" borderId="0" xfId="0" applyFont="1" applyAlignment="1">
      <alignment horizontal="center"/>
    </xf>
    <xf numFmtId="0" fontId="2" fillId="3" borderId="15"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6"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19" xfId="16" applyNumberFormat="1" applyFont="1" applyFill="1" applyBorder="1" applyProtection="1">
      <protection locked="0"/>
    </xf>
    <xf numFmtId="193" fontId="45" fillId="36" borderId="19" xfId="1" applyNumberFormat="1" applyFont="1" applyFill="1" applyBorder="1" applyAlignment="1" applyProtection="1">
      <protection locked="0"/>
    </xf>
    <xf numFmtId="193" fontId="2" fillId="3" borderId="19" xfId="5" applyNumberForma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45" fillId="0" borderId="22"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19" xfId="0" applyFont="1" applyBorder="1" applyAlignment="1">
      <alignment vertical="center" wrapText="1"/>
    </xf>
    <xf numFmtId="0" fontId="2" fillId="0" borderId="12" xfId="11" applyBorder="1" applyAlignment="1">
      <alignment vertical="center"/>
    </xf>
    <xf numFmtId="0" fontId="2" fillId="0" borderId="13" xfId="11" applyBorder="1" applyAlignment="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7" fillId="0" borderId="0" xfId="0" applyFont="1"/>
    <xf numFmtId="0" fontId="3" fillId="0" borderId="59" xfId="0" applyFont="1" applyBorder="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19" xfId="0" applyNumberFormat="1" applyFont="1" applyFill="1" applyBorder="1"/>
    <xf numFmtId="0" fontId="84" fillId="0" borderId="64" xfId="0" applyFont="1" applyBorder="1" applyAlignment="1">
      <alignment vertical="center" wrapText="1"/>
    </xf>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4" xfId="0" applyFont="1" applyFill="1" applyBorder="1" applyAlignment="1">
      <alignment horizontal="left"/>
    </xf>
    <xf numFmtId="0" fontId="99" fillId="3" borderId="75" xfId="0" applyFont="1" applyFill="1" applyBorder="1" applyAlignment="1">
      <alignment horizontal="left"/>
    </xf>
    <xf numFmtId="0" fontId="4" fillId="3" borderId="78" xfId="0" applyFont="1" applyFill="1" applyBorder="1" applyAlignment="1">
      <alignment vertical="center"/>
    </xf>
    <xf numFmtId="0" fontId="3" fillId="3" borderId="79" xfId="0" applyFont="1" applyFill="1" applyBorder="1" applyAlignment="1">
      <alignment vertical="center"/>
    </xf>
    <xf numFmtId="0" fontId="3" fillId="3" borderId="80" xfId="0" applyFont="1" applyFill="1" applyBorder="1" applyAlignment="1">
      <alignment vertical="center"/>
    </xf>
    <xf numFmtId="0" fontId="3" fillId="0" borderId="6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81" xfId="0" applyFont="1" applyBorder="1" applyAlignment="1">
      <alignment vertical="center"/>
    </xf>
    <xf numFmtId="0" fontId="3" fillId="0" borderId="15" xfId="0" applyFont="1" applyBorder="1" applyAlignment="1">
      <alignment horizontal="center" vertical="center"/>
    </xf>
    <xf numFmtId="0" fontId="3" fillId="0" borderId="76" xfId="0" applyFont="1" applyBorder="1" applyAlignment="1">
      <alignment vertical="center"/>
    </xf>
    <xf numFmtId="0" fontId="4" fillId="0" borderId="76" xfId="0" applyFont="1" applyBorder="1" applyAlignment="1">
      <alignment vertical="center"/>
    </xf>
    <xf numFmtId="0" fontId="3" fillId="0" borderId="18" xfId="0" applyFont="1" applyBorder="1" applyAlignment="1">
      <alignment horizontal="center" vertical="center"/>
    </xf>
    <xf numFmtId="0" fontId="4" fillId="0" borderId="19" xfId="0" applyFont="1" applyBorder="1" applyAlignment="1">
      <alignment vertical="center"/>
    </xf>
    <xf numFmtId="0" fontId="3" fillId="3" borderId="59" xfId="0" applyFont="1" applyFill="1" applyBorder="1" applyAlignment="1">
      <alignment horizontal="center" vertical="center"/>
    </xf>
    <xf numFmtId="0" fontId="3" fillId="3"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169" fontId="9" fillId="37" borderId="51" xfId="20" applyBorder="1"/>
    <xf numFmtId="0" fontId="3" fillId="0" borderId="23" xfId="0" applyFont="1" applyBorder="1" applyAlignment="1">
      <alignment vertical="center"/>
    </xf>
    <xf numFmtId="0" fontId="3" fillId="0" borderId="82" xfId="0" applyFont="1" applyBorder="1" applyAlignment="1">
      <alignment horizontal="center" vertical="center"/>
    </xf>
    <xf numFmtId="0" fontId="3" fillId="0" borderId="83" xfId="0" applyFont="1" applyBorder="1" applyAlignment="1">
      <alignment vertical="center"/>
    </xf>
    <xf numFmtId="169" fontId="9" fillId="37" borderId="21" xfId="20" applyBorder="1"/>
    <xf numFmtId="169" fontId="9" fillId="37" borderId="84" xfId="20" applyBorder="1"/>
    <xf numFmtId="169" fontId="9" fillId="37" borderId="22" xfId="20" applyBorder="1"/>
    <xf numFmtId="0" fontId="3" fillId="0" borderId="85" xfId="0" applyFont="1" applyBorder="1" applyAlignment="1">
      <alignment horizontal="center" vertical="center"/>
    </xf>
    <xf numFmtId="0" fontId="3" fillId="0" borderId="86" xfId="0" applyFont="1" applyBorder="1" applyAlignment="1">
      <alignment vertical="center"/>
    </xf>
    <xf numFmtId="169" fontId="9" fillId="37" borderId="27" xfId="20" applyBorder="1"/>
    <xf numFmtId="0" fontId="4" fillId="0" borderId="0" xfId="0" applyFont="1" applyAlignment="1">
      <alignment horizontal="center"/>
    </xf>
    <xf numFmtId="0" fontId="86" fillId="0" borderId="76" xfId="0" applyFont="1" applyBorder="1" applyAlignment="1">
      <alignment horizontal="center" vertical="center" wrapText="1"/>
    </xf>
    <xf numFmtId="0" fontId="86" fillId="0" borderId="77" xfId="0" applyFont="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7" xfId="0" applyFont="1" applyFill="1" applyBorder="1" applyAlignment="1">
      <alignment horizontal="left" vertical="center" wrapText="1"/>
    </xf>
    <xf numFmtId="0" fontId="3" fillId="0" borderId="15" xfId="0" applyFont="1" applyBorder="1" applyAlignment="1">
      <alignment horizontal="right" vertical="center" wrapText="1"/>
    </xf>
    <xf numFmtId="0" fontId="100" fillId="0" borderId="15" xfId="0" applyFont="1" applyBorder="1" applyAlignment="1">
      <alignment horizontal="right" vertical="center" wrapText="1"/>
    </xf>
    <xf numFmtId="0" fontId="4" fillId="0" borderId="15"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18" xfId="5" applyNumberFormat="1" applyFont="1" applyBorder="1" applyAlignment="1" applyProtection="1">
      <alignment horizontal="left" vertical="center"/>
      <protection locked="0"/>
    </xf>
    <xf numFmtId="0" fontId="102" fillId="0" borderId="19" xfId="9" applyFont="1" applyBorder="1" applyAlignment="1" applyProtection="1">
      <alignment horizontal="left" vertical="center" wrapText="1"/>
      <protection locked="0"/>
    </xf>
    <xf numFmtId="0" fontId="84" fillId="0" borderId="76" xfId="0" applyFont="1" applyBorder="1" applyAlignment="1">
      <alignment vertical="center" wrapText="1"/>
    </xf>
    <xf numFmtId="14" fontId="2" fillId="3" borderId="76" xfId="8" quotePrefix="1" applyNumberFormat="1" applyFont="1" applyFill="1" applyBorder="1" applyAlignment="1" applyProtection="1">
      <alignment horizontal="left"/>
      <protection locked="0"/>
    </xf>
    <xf numFmtId="0" fontId="6" fillId="0" borderId="76" xfId="17" applyFill="1" applyBorder="1" applyAlignment="1" applyProtection="1"/>
    <xf numFmtId="49" fontId="84" fillId="0" borderId="7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2" xfId="20964" applyFont="1" applyFill="1" applyBorder="1">
      <alignment vertical="center"/>
    </xf>
    <xf numFmtId="0" fontId="45" fillId="76" borderId="93" xfId="20964" applyFont="1" applyFill="1" applyBorder="1">
      <alignment vertical="center"/>
    </xf>
    <xf numFmtId="0" fontId="45" fillId="76" borderId="90" xfId="20964" applyFont="1" applyFill="1" applyBorder="1">
      <alignment vertical="center"/>
    </xf>
    <xf numFmtId="0" fontId="105" fillId="70" borderId="89" xfId="20964" applyFont="1" applyFill="1" applyBorder="1" applyAlignment="1">
      <alignment horizontal="center" vertical="center"/>
    </xf>
    <xf numFmtId="0" fontId="105" fillId="70" borderId="90" xfId="20964" applyFont="1" applyFill="1" applyBorder="1" applyAlignment="1">
      <alignment horizontal="left" vertical="center" wrapText="1"/>
    </xf>
    <xf numFmtId="164" fontId="105" fillId="0" borderId="91" xfId="7" applyNumberFormat="1" applyFont="1" applyFill="1" applyBorder="1" applyAlignment="1" applyProtection="1">
      <alignment horizontal="right" vertical="center"/>
      <protection locked="0"/>
    </xf>
    <xf numFmtId="0" fontId="104" fillId="77" borderId="91" xfId="20964" applyFont="1" applyFill="1" applyBorder="1" applyAlignment="1">
      <alignment horizontal="center" vertical="center"/>
    </xf>
    <xf numFmtId="0" fontId="104"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6" fillId="70" borderId="89" xfId="20964" applyFont="1" applyFill="1" applyBorder="1" applyAlignment="1">
      <alignment horizontal="center" vertical="center"/>
    </xf>
    <xf numFmtId="0" fontId="105" fillId="70" borderId="93" xfId="20964" applyFont="1" applyFill="1" applyBorder="1" applyAlignment="1">
      <alignment vertical="center" wrapText="1"/>
    </xf>
    <xf numFmtId="0" fontId="105" fillId="70" borderId="90" xfId="20964" applyFont="1" applyFill="1" applyBorder="1" applyAlignment="1">
      <alignment horizontal="left" vertical="center"/>
    </xf>
    <xf numFmtId="0" fontId="106" fillId="3" borderId="89" xfId="20964" applyFont="1" applyFill="1" applyBorder="1" applyAlignment="1">
      <alignment horizontal="center" vertical="center"/>
    </xf>
    <xf numFmtId="0" fontId="105" fillId="3" borderId="90" xfId="20964" applyFont="1" applyFill="1" applyBorder="1" applyAlignment="1">
      <alignment horizontal="left" vertical="center"/>
    </xf>
    <xf numFmtId="0" fontId="106" fillId="0" borderId="89" xfId="20964" applyFont="1" applyBorder="1" applyAlignment="1">
      <alignment horizontal="center" vertical="center"/>
    </xf>
    <xf numFmtId="0" fontId="105" fillId="0" borderId="90" xfId="20964" applyFont="1" applyBorder="1" applyAlignment="1">
      <alignment horizontal="left" vertical="center"/>
    </xf>
    <xf numFmtId="0" fontId="107" fillId="77" borderId="91" xfId="20964" applyFont="1" applyFill="1" applyBorder="1" applyAlignment="1">
      <alignment horizontal="center" vertical="center"/>
    </xf>
    <xf numFmtId="0" fontId="104" fillId="77" borderId="93" xfId="20964" applyFont="1" applyFill="1" applyBorder="1">
      <alignment vertical="center"/>
    </xf>
    <xf numFmtId="164" fontId="105" fillId="77" borderId="91" xfId="7" applyNumberFormat="1" applyFont="1" applyFill="1" applyBorder="1" applyAlignment="1" applyProtection="1">
      <alignment horizontal="right" vertical="center"/>
      <protection locked="0"/>
    </xf>
    <xf numFmtId="0" fontId="104" fillId="76" borderId="92" xfId="20964" applyFont="1" applyFill="1" applyBorder="1">
      <alignment vertical="center"/>
    </xf>
    <xf numFmtId="0" fontId="104" fillId="76" borderId="93" xfId="20964" applyFont="1" applyFill="1" applyBorder="1">
      <alignment vertical="center"/>
    </xf>
    <xf numFmtId="164" fontId="104" fillId="76" borderId="90" xfId="7" applyNumberFormat="1" applyFont="1" applyFill="1" applyBorder="1" applyAlignment="1">
      <alignment horizontal="right" vertical="center"/>
    </xf>
    <xf numFmtId="0" fontId="109" fillId="3" borderId="89" xfId="20964" applyFont="1" applyFill="1" applyBorder="1" applyAlignment="1">
      <alignment horizontal="center" vertical="center"/>
    </xf>
    <xf numFmtId="0" fontId="110" fillId="77" borderId="91" xfId="20964" applyFont="1" applyFill="1" applyBorder="1" applyAlignment="1">
      <alignment horizontal="center" vertical="center"/>
    </xf>
    <xf numFmtId="0" fontId="45" fillId="77" borderId="93" xfId="20964" applyFont="1" applyFill="1" applyBorder="1">
      <alignment vertical="center"/>
    </xf>
    <xf numFmtId="0" fontId="109" fillId="70" borderId="89" xfId="20964" applyFont="1" applyFill="1" applyBorder="1" applyAlignment="1">
      <alignment horizontal="center" vertical="center"/>
    </xf>
    <xf numFmtId="164" fontId="105" fillId="3" borderId="91" xfId="7" applyNumberFormat="1" applyFont="1" applyFill="1" applyBorder="1" applyAlignment="1" applyProtection="1">
      <alignment horizontal="right" vertical="center"/>
      <protection locked="0"/>
    </xf>
    <xf numFmtId="0" fontId="110" fillId="3" borderId="91" xfId="20964" applyFont="1" applyFill="1" applyBorder="1" applyAlignment="1">
      <alignment horizontal="center" vertical="center"/>
    </xf>
    <xf numFmtId="0" fontId="45" fillId="3" borderId="93" xfId="20964" applyFont="1" applyFill="1" applyBorder="1">
      <alignment vertical="center"/>
    </xf>
    <xf numFmtId="0" fontId="106"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Border="1" applyAlignment="1">
      <alignment horizontal="left" vertical="center" wrapText="1"/>
    </xf>
    <xf numFmtId="10" fontId="96" fillId="0" borderId="91" xfId="20962" applyNumberFormat="1" applyFont="1" applyFill="1" applyBorder="1" applyAlignment="1">
      <alignment horizontal="left" vertical="center" wrapText="1"/>
    </xf>
    <xf numFmtId="1" fontId="3" fillId="0" borderId="77" xfId="0" applyNumberFormat="1" applyFont="1" applyBorder="1" applyAlignment="1">
      <alignment horizontal="right" vertical="center" wrapText="1"/>
    </xf>
    <xf numFmtId="10" fontId="100"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0" fontId="4" fillId="36" borderId="91" xfId="0" applyFont="1" applyFill="1" applyBorder="1" applyAlignment="1">
      <alignment horizontal="left" vertical="center" wrapText="1"/>
    </xf>
    <xf numFmtId="0" fontId="3" fillId="0" borderId="91" xfId="0" applyFont="1" applyBorder="1" applyAlignment="1">
      <alignment horizontal="left" vertical="center" wrapText="1"/>
    </xf>
    <xf numFmtId="0" fontId="4" fillId="36" borderId="77" xfId="0" applyFont="1" applyFill="1" applyBorder="1" applyAlignment="1">
      <alignment horizontal="center" vertical="center" wrapText="1"/>
    </xf>
    <xf numFmtId="0" fontId="4" fillId="36" borderId="78" xfId="0" applyFont="1" applyFill="1" applyBorder="1" applyAlignment="1">
      <alignment vertical="center" wrapText="1"/>
    </xf>
    <xf numFmtId="0" fontId="4" fillId="36" borderId="90" xfId="0" applyFont="1" applyFill="1" applyBorder="1" applyAlignment="1">
      <alignment vertical="center" wrapText="1"/>
    </xf>
    <xf numFmtId="0" fontId="4" fillId="36" borderId="65" xfId="0" applyFont="1" applyFill="1" applyBorder="1" applyAlignment="1">
      <alignment vertical="center" wrapText="1"/>
    </xf>
    <xf numFmtId="0" fontId="4" fillId="36" borderId="26"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1" xfId="0" applyNumberFormat="1" applyFont="1" applyFill="1" applyBorder="1" applyAlignment="1">
      <alignment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88" xfId="20" applyFont="1" applyBorder="1"/>
    <xf numFmtId="0" fontId="2" fillId="2" borderId="15" xfId="0" applyFont="1" applyFill="1" applyBorder="1" applyAlignment="1">
      <alignment horizontal="right" vertical="center"/>
    </xf>
    <xf numFmtId="0" fontId="45" fillId="0" borderId="15" xfId="0" applyFont="1" applyBorder="1" applyAlignment="1">
      <alignment horizontal="center" vertical="center" wrapText="1"/>
    </xf>
    <xf numFmtId="0" fontId="2" fillId="2" borderId="18" xfId="0" applyFont="1" applyFill="1" applyBorder="1" applyAlignment="1">
      <alignment horizontal="right" vertical="center"/>
    </xf>
    <xf numFmtId="0" fontId="4" fillId="0" borderId="0" xfId="0" applyFont="1" applyAlignment="1">
      <alignment horizontal="center" wrapText="1"/>
    </xf>
    <xf numFmtId="0" fontId="3" fillId="3" borderId="50"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1" xfId="0" applyFont="1" applyFill="1" applyBorder="1" applyAlignment="1">
      <alignment horizontal="center" wrapText="1"/>
    </xf>
    <xf numFmtId="0" fontId="3" fillId="0" borderId="91" xfId="0" applyFont="1" applyBorder="1" applyAlignment="1">
      <alignment horizontal="center"/>
    </xf>
    <xf numFmtId="0" fontId="3" fillId="3" borderId="5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88" xfId="0" applyFont="1" applyFill="1" applyBorder="1" applyAlignment="1">
      <alignment horizontal="center" vertical="center" wrapText="1"/>
    </xf>
    <xf numFmtId="0" fontId="3" fillId="0" borderId="15" xfId="0" applyFont="1" applyBorder="1"/>
    <xf numFmtId="0" fontId="3" fillId="0" borderId="91" xfId="0" applyFont="1" applyBorder="1" applyAlignment="1">
      <alignment wrapText="1"/>
    </xf>
    <xf numFmtId="164" fontId="3" fillId="0" borderId="91" xfId="7" applyNumberFormat="1" applyFont="1" applyBorder="1"/>
    <xf numFmtId="0" fontId="99" fillId="0" borderId="91" xfId="0" applyFont="1" applyBorder="1" applyAlignment="1">
      <alignment horizontal="left" wrapText="1" indent="2"/>
    </xf>
    <xf numFmtId="169" fontId="9" fillId="37" borderId="91" xfId="20" applyBorder="1"/>
    <xf numFmtId="0" fontId="4" fillId="0" borderId="15" xfId="0" applyFont="1" applyBorder="1"/>
    <xf numFmtId="0" fontId="4" fillId="0" borderId="91" xfId="0" applyFont="1" applyBorder="1" applyAlignment="1">
      <alignment wrapText="1"/>
    </xf>
    <xf numFmtId="164" fontId="4" fillId="0" borderId="77" xfId="7" applyNumberFormat="1" applyFont="1" applyBorder="1"/>
    <xf numFmtId="0" fontId="111" fillId="3" borderId="59"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164" fontId="3" fillId="0" borderId="91" xfId="7" applyNumberFormat="1" applyFont="1" applyFill="1" applyBorder="1"/>
    <xf numFmtId="0" fontId="99" fillId="0" borderId="91"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88"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82" xfId="0" applyFont="1" applyFill="1" applyBorder="1" applyAlignment="1">
      <alignment horizontal="right" vertical="center"/>
    </xf>
    <xf numFmtId="0" fontId="2" fillId="0" borderId="89" xfId="0" applyFont="1" applyBorder="1" applyAlignment="1">
      <alignment vertical="center" wrapText="1"/>
    </xf>
    <xf numFmtId="0" fontId="112" fillId="0" borderId="0" xfId="11" applyFont="1"/>
    <xf numFmtId="0" fontId="114" fillId="0" borderId="0" xfId="11" applyFont="1"/>
    <xf numFmtId="0" fontId="113" fillId="0" borderId="0" xfId="0" applyFont="1"/>
    <xf numFmtId="0" fontId="115" fillId="0" borderId="64" xfId="0" applyFont="1" applyBorder="1" applyAlignment="1">
      <alignment horizontal="left" vertical="center" wrapText="1"/>
    </xf>
    <xf numFmtId="0" fontId="6" fillId="0" borderId="106" xfId="17" applyBorder="1" applyAlignment="1" applyProtection="1"/>
    <xf numFmtId="0" fontId="113" fillId="0" borderId="0" xfId="0" applyFont="1" applyAlignment="1">
      <alignment horizontal="left" vertical="top" wrapText="1"/>
    </xf>
    <xf numFmtId="0" fontId="0" fillId="0" borderId="106" xfId="0" applyBorder="1"/>
    <xf numFmtId="0" fontId="2" fillId="0" borderId="106" xfId="0" applyFont="1" applyBorder="1" applyAlignment="1">
      <alignment horizontal="center" vertical="center" wrapText="1"/>
    </xf>
    <xf numFmtId="0" fontId="111" fillId="0" borderId="106" xfId="0" applyFont="1" applyBorder="1" applyAlignment="1">
      <alignment horizontal="center" vertical="center"/>
    </xf>
    <xf numFmtId="0" fontId="0" fillId="0" borderId="106" xfId="0" applyBorder="1" applyAlignment="1">
      <alignment horizontal="center"/>
    </xf>
    <xf numFmtId="0" fontId="124" fillId="3" borderId="106" xfId="20966" applyFont="1" applyFill="1" applyBorder="1" applyAlignment="1">
      <alignment horizontal="left" vertical="center" wrapText="1"/>
    </xf>
    <xf numFmtId="0" fontId="125" fillId="0" borderId="106" xfId="20966" applyFont="1" applyBorder="1" applyAlignment="1">
      <alignment horizontal="left" vertical="center" wrapText="1" indent="1"/>
    </xf>
    <xf numFmtId="0" fontId="126" fillId="3" borderId="116" xfId="0" applyFont="1" applyFill="1" applyBorder="1" applyAlignment="1">
      <alignment horizontal="left" vertical="center" wrapText="1"/>
    </xf>
    <xf numFmtId="0" fontId="125" fillId="3" borderId="106" xfId="20966" applyFont="1" applyFill="1" applyBorder="1" applyAlignment="1">
      <alignment horizontal="left" vertical="center" wrapText="1" indent="1"/>
    </xf>
    <xf numFmtId="0" fontId="124" fillId="0" borderId="116" xfId="0" applyFont="1" applyBorder="1" applyAlignment="1">
      <alignment horizontal="left" vertical="center" wrapText="1"/>
    </xf>
    <xf numFmtId="0" fontId="126" fillId="0" borderId="116" xfId="0" applyFont="1" applyBorder="1" applyAlignment="1">
      <alignment horizontal="left" vertical="center" wrapText="1"/>
    </xf>
    <xf numFmtId="0" fontId="126" fillId="0" borderId="116" xfId="0" applyFont="1" applyBorder="1" applyAlignment="1">
      <alignment vertical="center" wrapText="1"/>
    </xf>
    <xf numFmtId="0" fontId="127" fillId="0" borderId="116" xfId="0" applyFont="1" applyBorder="1" applyAlignment="1">
      <alignment horizontal="left" vertical="center" wrapText="1" indent="1"/>
    </xf>
    <xf numFmtId="0" fontId="127" fillId="3" borderId="116" xfId="0" applyFont="1" applyFill="1" applyBorder="1" applyAlignment="1">
      <alignment horizontal="left" vertical="center" wrapText="1" indent="1"/>
    </xf>
    <xf numFmtId="0" fontId="126" fillId="3" borderId="117" xfId="0" applyFont="1" applyFill="1" applyBorder="1" applyAlignment="1">
      <alignment horizontal="left" vertical="center" wrapText="1"/>
    </xf>
    <xf numFmtId="0" fontId="127" fillId="0" borderId="106" xfId="20966" applyFont="1" applyBorder="1" applyAlignment="1">
      <alignment horizontal="left" vertical="center" wrapText="1" indent="1"/>
    </xf>
    <xf numFmtId="0" fontId="126" fillId="0" borderId="106" xfId="0" applyFont="1" applyBorder="1" applyAlignment="1">
      <alignment horizontal="left" vertical="center" wrapText="1"/>
    </xf>
    <xf numFmtId="0" fontId="128" fillId="0" borderId="106" xfId="20966" applyFont="1" applyBorder="1" applyAlignment="1">
      <alignment horizontal="center" vertical="center" wrapText="1"/>
    </xf>
    <xf numFmtId="0" fontId="126" fillId="3" borderId="118" xfId="0" applyFont="1" applyFill="1" applyBorder="1" applyAlignment="1">
      <alignment horizontal="left" vertical="center" wrapText="1"/>
    </xf>
    <xf numFmtId="0" fontId="0" fillId="0" borderId="119" xfId="0" applyBorder="1"/>
    <xf numFmtId="0" fontId="0" fillId="0" borderId="119" xfId="0" applyBorder="1" applyAlignment="1">
      <alignment horizontal="center"/>
    </xf>
    <xf numFmtId="0" fontId="125" fillId="3" borderId="119" xfId="20966" applyFont="1" applyFill="1" applyBorder="1" applyAlignment="1">
      <alignment horizontal="left" vertical="center" wrapText="1" indent="1"/>
    </xf>
    <xf numFmtId="0" fontId="125" fillId="3" borderId="116" xfId="0" applyFont="1" applyFill="1" applyBorder="1" applyAlignment="1">
      <alignment horizontal="left" vertical="center" wrapText="1" indent="1"/>
    </xf>
    <xf numFmtId="0" fontId="125" fillId="0" borderId="119" xfId="20966" applyFont="1" applyBorder="1" applyAlignment="1">
      <alignment horizontal="left" vertical="center" wrapText="1" indent="1"/>
    </xf>
    <xf numFmtId="0" fontId="125" fillId="0" borderId="116" xfId="0" applyFont="1" applyBorder="1" applyAlignment="1">
      <alignment horizontal="left" vertical="center" wrapText="1" indent="1"/>
    </xf>
    <xf numFmtId="0" fontId="125" fillId="0" borderId="117" xfId="0" applyFont="1" applyBorder="1" applyAlignment="1">
      <alignment horizontal="left" vertical="center" wrapText="1" indent="1"/>
    </xf>
    <xf numFmtId="0" fontId="126" fillId="0" borderId="119" xfId="20966" applyFont="1" applyBorder="1" applyAlignment="1">
      <alignment horizontal="left" vertical="center" wrapText="1"/>
    </xf>
    <xf numFmtId="0" fontId="126" fillId="0" borderId="119" xfId="0" applyFont="1" applyBorder="1" applyAlignment="1">
      <alignment vertical="center" wrapText="1"/>
    </xf>
    <xf numFmtId="0" fontId="128" fillId="0" borderId="119" xfId="20966" applyFont="1" applyBorder="1" applyAlignment="1">
      <alignment horizontal="center" vertical="center" wrapText="1"/>
    </xf>
    <xf numFmtId="0" fontId="126" fillId="3" borderId="119" xfId="20966" applyFont="1" applyFill="1" applyBorder="1" applyAlignment="1">
      <alignment horizontal="left" vertical="center" wrapText="1"/>
    </xf>
    <xf numFmtId="0" fontId="129" fillId="0" borderId="0" xfId="0" applyFont="1" applyAlignment="1">
      <alignment horizontal="justify"/>
    </xf>
    <xf numFmtId="0" fontId="126" fillId="0" borderId="119"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9" xfId="0" applyFont="1" applyBorder="1" applyAlignment="1">
      <alignment horizontal="center" vertical="center" wrapText="1"/>
    </xf>
    <xf numFmtId="0" fontId="0" fillId="0" borderId="119" xfId="0" applyBorder="1" applyAlignment="1">
      <alignment horizontal="center" vertical="center"/>
    </xf>
    <xf numFmtId="0" fontId="126" fillId="0" borderId="124" xfId="0" applyFont="1" applyBorder="1" applyAlignment="1">
      <alignment horizontal="justify" vertical="center" wrapText="1"/>
    </xf>
    <xf numFmtId="0" fontId="126" fillId="0" borderId="116" xfId="0" applyFont="1" applyBorder="1" applyAlignment="1">
      <alignment horizontal="justify" vertical="center" wrapText="1"/>
    </xf>
    <xf numFmtId="0" fontId="124" fillId="0" borderId="116" xfId="0" applyFont="1" applyBorder="1" applyAlignment="1">
      <alignment horizontal="justify" vertical="center" wrapText="1"/>
    </xf>
    <xf numFmtId="0" fontId="126" fillId="3" borderId="116" xfId="0" applyFont="1" applyFill="1" applyBorder="1" applyAlignment="1">
      <alignment horizontal="justify" vertical="center" wrapText="1"/>
    </xf>
    <xf numFmtId="0" fontId="126" fillId="0" borderId="117" xfId="0" applyFont="1" applyBorder="1" applyAlignment="1">
      <alignment horizontal="justify" vertical="center" wrapText="1"/>
    </xf>
    <xf numFmtId="0" fontId="126" fillId="0" borderId="118" xfId="0" applyFont="1" applyBorder="1" applyAlignment="1">
      <alignment horizontal="justify" vertical="center" wrapText="1"/>
    </xf>
    <xf numFmtId="0" fontId="124" fillId="0" borderId="116" xfId="0" applyFont="1" applyBorder="1" applyAlignment="1">
      <alignment vertical="center" wrapText="1"/>
    </xf>
    <xf numFmtId="0" fontId="125" fillId="0" borderId="116" xfId="0" applyFont="1" applyBorder="1" applyAlignment="1">
      <alignment horizontal="left" vertical="center" wrapText="1"/>
    </xf>
    <xf numFmtId="0" fontId="126" fillId="0" borderId="125" xfId="0" applyFont="1" applyBorder="1" applyAlignment="1">
      <alignment vertical="center" wrapText="1"/>
    </xf>
    <xf numFmtId="0" fontId="126" fillId="3" borderId="116" xfId="0" applyFont="1" applyFill="1" applyBorder="1" applyAlignment="1">
      <alignment vertical="center" wrapText="1"/>
    </xf>
    <xf numFmtId="0" fontId="104" fillId="0" borderId="122" xfId="0" applyFont="1" applyBorder="1" applyAlignment="1">
      <alignment vertical="center" wrapText="1"/>
    </xf>
    <xf numFmtId="193" fontId="94" fillId="0" borderId="119" xfId="0" applyNumberFormat="1" applyFont="1" applyBorder="1" applyAlignment="1">
      <alignment horizontal="right"/>
    </xf>
    <xf numFmtId="0" fontId="2" fillId="0" borderId="122" xfId="0" applyFont="1" applyBorder="1" applyAlignment="1">
      <alignment horizontal="left" vertical="center" wrapText="1" indent="4"/>
    </xf>
    <xf numFmtId="0" fontId="45" fillId="0" borderId="122" xfId="0" applyFont="1" applyBorder="1" applyAlignment="1">
      <alignment vertical="center" wrapText="1"/>
    </xf>
    <xf numFmtId="0" fontId="2" fillId="0" borderId="119" xfId="0" applyFont="1" applyBorder="1" applyAlignment="1" applyProtection="1">
      <alignment horizontal="left" vertical="center" indent="11"/>
      <protection locked="0"/>
    </xf>
    <xf numFmtId="0" fontId="46" fillId="0" borderId="119" xfId="0" applyFont="1" applyBorder="1" applyAlignment="1" applyProtection="1">
      <alignment horizontal="left" vertical="center" indent="17"/>
      <protection locked="0"/>
    </xf>
    <xf numFmtId="0" fontId="111" fillId="0" borderId="119" xfId="0" applyFont="1" applyBorder="1" applyAlignment="1">
      <alignment vertical="center"/>
    </xf>
    <xf numFmtId="0" fontId="95" fillId="0" borderId="119" xfId="0" applyFont="1" applyBorder="1" applyAlignment="1">
      <alignment vertical="center" wrapText="1"/>
    </xf>
    <xf numFmtId="0" fontId="96" fillId="0" borderId="122" xfId="0" applyFont="1" applyBorder="1" applyAlignment="1">
      <alignment horizontal="left" vertical="center" wrapText="1"/>
    </xf>
    <xf numFmtId="0" fontId="2" fillId="0" borderId="122" xfId="0" applyFont="1" applyBorder="1" applyAlignment="1">
      <alignment horizontal="left" vertical="center" wrapText="1"/>
    </xf>
    <xf numFmtId="193" fontId="94" fillId="0" borderId="0" xfId="0" applyNumberFormat="1" applyFont="1" applyAlignment="1">
      <alignment horizontal="right"/>
    </xf>
    <xf numFmtId="43" fontId="84" fillId="0" borderId="76"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5" fillId="3" borderId="119" xfId="0" applyFont="1" applyFill="1" applyBorder="1" applyAlignment="1">
      <alignment horizontal="left" vertical="center" wrapText="1" indent="1"/>
    </xf>
    <xf numFmtId="167" fontId="84" fillId="0" borderId="119" xfId="0" applyNumberFormat="1" applyFont="1" applyBorder="1" applyAlignment="1">
      <alignment horizontal="center"/>
    </xf>
    <xf numFmtId="0" fontId="84" fillId="0" borderId="119" xfId="0" applyFont="1" applyBorder="1"/>
    <xf numFmtId="0" fontId="125" fillId="0" borderId="119" xfId="0" applyFont="1" applyBorder="1" applyAlignment="1">
      <alignment horizontal="left" vertical="center" wrapText="1" indent="1"/>
    </xf>
    <xf numFmtId="0" fontId="126" fillId="3" borderId="119" xfId="0" applyFont="1" applyFill="1" applyBorder="1" applyAlignment="1">
      <alignment horizontal="left" vertical="center" wrapText="1"/>
    </xf>
    <xf numFmtId="0" fontId="127" fillId="3" borderId="119" xfId="0" applyFont="1" applyFill="1" applyBorder="1" applyAlignment="1">
      <alignment horizontal="left" vertical="center" wrapText="1" indent="1"/>
    </xf>
    <xf numFmtId="0" fontId="129" fillId="0" borderId="119" xfId="0" applyFont="1" applyBorder="1" applyAlignment="1">
      <alignment horizontal="justify"/>
    </xf>
    <xf numFmtId="167" fontId="86" fillId="0" borderId="119" xfId="0" applyNumberFormat="1" applyFont="1" applyBorder="1" applyAlignment="1">
      <alignment horizontal="center"/>
    </xf>
    <xf numFmtId="167" fontId="86" fillId="0" borderId="52" xfId="0" applyNumberFormat="1" applyFont="1" applyBorder="1" applyAlignment="1">
      <alignment horizontal="center"/>
    </xf>
    <xf numFmtId="167" fontId="87" fillId="0" borderId="54" xfId="0" applyNumberFormat="1" applyFont="1" applyBorder="1" applyAlignment="1">
      <alignment horizontal="center"/>
    </xf>
    <xf numFmtId="167" fontId="46" fillId="0" borderId="54" xfId="0" applyNumberFormat="1" applyFont="1" applyBorder="1" applyAlignment="1">
      <alignment horizontal="center"/>
    </xf>
    <xf numFmtId="193" fontId="84" fillId="0" borderId="28" xfId="0" applyNumberFormat="1" applyFont="1" applyBorder="1" applyAlignment="1">
      <alignment horizontal="center" vertical="center"/>
    </xf>
    <xf numFmtId="0" fontId="116" fillId="0" borderId="119" xfId="0" applyFont="1" applyBorder="1"/>
    <xf numFmtId="49" fontId="118" fillId="0" borderId="119" xfId="5" applyNumberFormat="1" applyFont="1" applyBorder="1" applyAlignment="1" applyProtection="1">
      <alignment horizontal="right" vertical="center"/>
      <protection locked="0"/>
    </xf>
    <xf numFmtId="0" fontId="117" fillId="3" borderId="119" xfId="13" applyFont="1" applyFill="1" applyBorder="1" applyAlignment="1" applyProtection="1">
      <alignment horizontal="left" vertical="center" wrapText="1"/>
      <protection locked="0"/>
    </xf>
    <xf numFmtId="49" fontId="117" fillId="3" borderId="119" xfId="5" applyNumberFormat="1" applyFont="1" applyFill="1" applyBorder="1" applyAlignment="1" applyProtection="1">
      <alignment horizontal="right" vertical="center"/>
      <protection locked="0"/>
    </xf>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0" fontId="119" fillId="0" borderId="119" xfId="13" applyFont="1" applyBorder="1" applyAlignment="1" applyProtection="1">
      <alignment horizontal="left" vertical="center" wrapText="1"/>
      <protection locked="0"/>
    </xf>
    <xf numFmtId="0" fontId="116" fillId="0" borderId="119" xfId="0" applyFont="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166" fontId="112" fillId="36" borderId="119" xfId="20965" applyFont="1" applyFill="1" applyBorder="1"/>
    <xf numFmtId="0" fontId="112" fillId="0" borderId="119" xfId="0" applyFont="1" applyBorder="1"/>
    <xf numFmtId="0" fontId="112" fillId="0" borderId="119" xfId="0" applyFont="1" applyBorder="1" applyAlignment="1">
      <alignment horizontal="left" indent="8"/>
    </xf>
    <xf numFmtId="0" fontId="112" fillId="0" borderId="119" xfId="0" applyFont="1" applyBorder="1" applyAlignment="1">
      <alignment wrapText="1"/>
    </xf>
    <xf numFmtId="0" fontId="116" fillId="0" borderId="0" xfId="0" applyFont="1"/>
    <xf numFmtId="0" fontId="115" fillId="0" borderId="119" xfId="0" applyFont="1" applyBorder="1"/>
    <xf numFmtId="49" fontId="118" fillId="0" borderId="119" xfId="5" applyNumberFormat="1" applyFont="1" applyBorder="1" applyAlignment="1" applyProtection="1">
      <alignment horizontal="right" vertical="center" wrapText="1"/>
      <protection locked="0"/>
    </xf>
    <xf numFmtId="49" fontId="117" fillId="3" borderId="119" xfId="5" applyNumberFormat="1" applyFont="1" applyFill="1" applyBorder="1" applyAlignment="1" applyProtection="1">
      <alignment horizontal="right" vertical="center" wrapText="1"/>
      <protection locked="0"/>
    </xf>
    <xf numFmtId="49" fontId="117" fillId="0" borderId="119" xfId="5" applyNumberFormat="1" applyFont="1" applyBorder="1" applyAlignment="1" applyProtection="1">
      <alignment horizontal="right" vertical="center" wrapText="1"/>
      <protection locked="0"/>
    </xf>
    <xf numFmtId="0" fontId="112" fillId="0" borderId="119"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119"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19" xfId="0" applyFont="1" applyBorder="1" applyAlignment="1">
      <alignment horizontal="left" vertical="center" wrapText="1"/>
    </xf>
    <xf numFmtId="0" fontId="115" fillId="0" borderId="119" xfId="0" applyFont="1" applyBorder="1" applyAlignment="1">
      <alignment horizontal="left" wrapText="1" indent="1"/>
    </xf>
    <xf numFmtId="0" fontId="115" fillId="0" borderId="119" xfId="0" applyFont="1" applyBorder="1" applyAlignment="1">
      <alignment horizontal="left" vertical="center" indent="1"/>
    </xf>
    <xf numFmtId="0" fontId="113" fillId="0" borderId="119" xfId="0" applyFont="1" applyBorder="1"/>
    <xf numFmtId="0" fontId="112"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4"/>
    </xf>
    <xf numFmtId="0" fontId="112" fillId="0" borderId="119" xfId="0" applyFont="1" applyBorder="1" applyAlignment="1">
      <alignment horizontal="left" indent="3"/>
    </xf>
    <xf numFmtId="0" fontId="115" fillId="0" borderId="119" xfId="0" applyFont="1" applyBorder="1" applyAlignment="1">
      <alignment horizontal="left" indent="1"/>
    </xf>
    <xf numFmtId="0" fontId="113" fillId="78" borderId="119" xfId="0" applyFont="1" applyFill="1" applyBorder="1"/>
    <xf numFmtId="0" fontId="116" fillId="0" borderId="7" xfId="0" applyFont="1" applyBorder="1"/>
    <xf numFmtId="0" fontId="113" fillId="0" borderId="119" xfId="0" applyFont="1" applyBorder="1" applyAlignment="1">
      <alignment horizontal="left" wrapText="1" indent="2"/>
    </xf>
    <xf numFmtId="0" fontId="113" fillId="0" borderId="119" xfId="0" applyFont="1" applyBorder="1" applyAlignment="1">
      <alignment horizontal="left" wrapText="1"/>
    </xf>
    <xf numFmtId="0" fontId="115" fillId="76" borderId="119" xfId="0" applyFont="1" applyFill="1" applyBorder="1"/>
    <xf numFmtId="0" fontId="112" fillId="0" borderId="119" xfId="0" applyFont="1" applyBorder="1" applyAlignment="1">
      <alignment horizontal="center"/>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98" xfId="0" applyFont="1" applyBorder="1" applyAlignment="1">
      <alignment horizontal="center" vertical="center" wrapText="1"/>
    </xf>
    <xf numFmtId="0" fontId="112" fillId="0" borderId="122" xfId="0" applyFont="1" applyBorder="1" applyAlignment="1">
      <alignment horizontal="center" vertical="center" wrapText="1"/>
    </xf>
    <xf numFmtId="0" fontId="112" fillId="0" borderId="99" xfId="0" applyFont="1" applyBorder="1" applyAlignment="1">
      <alignment horizontal="center" vertical="center" wrapText="1"/>
    </xf>
    <xf numFmtId="0" fontId="112" fillId="0" borderId="20" xfId="0" applyFont="1" applyBorder="1"/>
    <xf numFmtId="0" fontId="112" fillId="0" borderId="19" xfId="0" applyFont="1" applyBorder="1"/>
    <xf numFmtId="0" fontId="112" fillId="0" borderId="22" xfId="0" applyFont="1" applyBorder="1"/>
    <xf numFmtId="49" fontId="112" fillId="0" borderId="20" xfId="0" applyNumberFormat="1" applyFont="1" applyBorder="1" applyAlignment="1">
      <alignment horizontal="left" wrapText="1" indent="1"/>
    </xf>
    <xf numFmtId="0" fontId="112" fillId="0" borderId="18" xfId="0" applyFont="1" applyBorder="1" applyAlignment="1">
      <alignment horizontal="left" wrapText="1" indent="1"/>
    </xf>
    <xf numFmtId="0" fontId="112" fillId="0" borderId="77" xfId="0" applyFont="1" applyBorder="1"/>
    <xf numFmtId="0" fontId="112" fillId="0" borderId="122" xfId="0" applyFont="1" applyBorder="1"/>
    <xf numFmtId="49" fontId="112" fillId="0" borderId="77" xfId="0" applyNumberFormat="1" applyFont="1" applyBorder="1" applyAlignment="1">
      <alignment horizontal="left" wrapText="1" indent="1"/>
    </xf>
    <xf numFmtId="0" fontId="112" fillId="0" borderId="15" xfId="0" applyFont="1" applyBorder="1" applyAlignment="1">
      <alignment horizontal="left" wrapText="1" indent="1"/>
    </xf>
    <xf numFmtId="49" fontId="112" fillId="0" borderId="15" xfId="0" applyNumberFormat="1" applyFont="1" applyBorder="1" applyAlignment="1">
      <alignment horizontal="left" wrapText="1" indent="3"/>
    </xf>
    <xf numFmtId="49" fontId="112" fillId="0" borderId="77" xfId="0" applyNumberFormat="1" applyFont="1" applyBorder="1" applyAlignment="1">
      <alignment horizontal="left" wrapText="1" indent="3"/>
    </xf>
    <xf numFmtId="49" fontId="112" fillId="0" borderId="15" xfId="0" applyNumberFormat="1" applyFont="1" applyBorder="1" applyAlignment="1">
      <alignment horizontal="left" wrapText="1" indent="2"/>
    </xf>
    <xf numFmtId="49" fontId="112" fillId="0" borderId="77" xfId="0" applyNumberFormat="1" applyFont="1" applyBorder="1" applyAlignment="1">
      <alignment horizontal="left" wrapText="1" indent="2"/>
    </xf>
    <xf numFmtId="49" fontId="112" fillId="0" borderId="77" xfId="0" applyNumberFormat="1" applyFont="1" applyBorder="1" applyAlignment="1">
      <alignment horizontal="left" vertical="top" wrapText="1" indent="2"/>
    </xf>
    <xf numFmtId="0" fontId="112" fillId="79" borderId="77" xfId="0" applyFont="1" applyFill="1" applyBorder="1"/>
    <xf numFmtId="0" fontId="112" fillId="79" borderId="119" xfId="0" applyFont="1" applyFill="1" applyBorder="1"/>
    <xf numFmtId="0" fontId="112" fillId="79" borderId="122" xfId="0" applyFont="1" applyFill="1" applyBorder="1"/>
    <xf numFmtId="0" fontId="112" fillId="79" borderId="15" xfId="0" applyFont="1" applyFill="1" applyBorder="1"/>
    <xf numFmtId="49" fontId="112" fillId="0" borderId="77" xfId="0" applyNumberFormat="1" applyFont="1" applyBorder="1" applyAlignment="1">
      <alignment horizontal="left" indent="1"/>
    </xf>
    <xf numFmtId="0" fontId="112" fillId="0" borderId="15" xfId="0" applyFont="1" applyBorder="1" applyAlignment="1">
      <alignment horizontal="left" indent="1"/>
    </xf>
    <xf numFmtId="49" fontId="112" fillId="0" borderId="15" xfId="0" applyNumberFormat="1" applyFont="1" applyBorder="1" applyAlignment="1">
      <alignment horizontal="left" indent="1"/>
    </xf>
    <xf numFmtId="49" fontId="112" fillId="0" borderId="15" xfId="0" applyNumberFormat="1" applyFont="1" applyBorder="1" applyAlignment="1">
      <alignment horizontal="left" indent="3"/>
    </xf>
    <xf numFmtId="49" fontId="112" fillId="0" borderId="77" xfId="0" applyNumberFormat="1" applyFont="1" applyBorder="1" applyAlignment="1">
      <alignment horizontal="left" indent="3"/>
    </xf>
    <xf numFmtId="0" fontId="112" fillId="0" borderId="15" xfId="0" applyFont="1" applyBorder="1" applyAlignment="1">
      <alignment horizontal="left" indent="2"/>
    </xf>
    <xf numFmtId="0" fontId="112" fillId="0" borderId="77" xfId="0" applyFont="1" applyBorder="1" applyAlignment="1">
      <alignment horizontal="left" indent="2"/>
    </xf>
    <xf numFmtId="0" fontId="112" fillId="0" borderId="77" xfId="0" applyFont="1" applyBorder="1" applyAlignment="1">
      <alignment horizontal="left" indent="1"/>
    </xf>
    <xf numFmtId="0" fontId="115" fillId="0" borderId="15" xfId="0" applyFont="1" applyBorder="1"/>
    <xf numFmtId="0" fontId="115" fillId="0" borderId="60" xfId="0" applyFont="1" applyBorder="1"/>
    <xf numFmtId="0" fontId="112" fillId="0" borderId="63" xfId="0" applyFont="1" applyBorder="1"/>
    <xf numFmtId="0" fontId="112" fillId="0" borderId="71" xfId="0" applyFont="1" applyBorder="1" applyAlignment="1">
      <alignment horizontal="center" vertical="center" wrapText="1"/>
    </xf>
    <xf numFmtId="0" fontId="112" fillId="0" borderId="77" xfId="0" applyFont="1" applyBorder="1" applyAlignment="1">
      <alignment horizontal="center" vertical="center" wrapText="1"/>
    </xf>
    <xf numFmtId="0" fontId="112" fillId="0" borderId="0" xfId="0" applyFont="1" applyAlignment="1">
      <alignment horizontal="left"/>
    </xf>
    <xf numFmtId="0" fontId="115" fillId="0" borderId="119" xfId="0" applyFont="1" applyBorder="1" applyAlignment="1">
      <alignment horizontal="left" vertical="center" wrapText="1"/>
    </xf>
    <xf numFmtId="0" fontId="117" fillId="0" borderId="0" xfId="0" applyFont="1"/>
    <xf numFmtId="0" fontId="94" fillId="0" borderId="0" xfId="0" applyFont="1" applyAlignment="1">
      <alignment wrapText="1"/>
    </xf>
    <xf numFmtId="0" fontId="117" fillId="0" borderId="119" xfId="0" applyFont="1" applyBorder="1"/>
    <xf numFmtId="0" fontId="115" fillId="0" borderId="119"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4" xfId="0" applyFont="1" applyBorder="1" applyAlignment="1">
      <alignment horizontal="left" vertical="center" wrapText="1" indent="1" readingOrder="1"/>
    </xf>
    <xf numFmtId="0" fontId="133" fillId="0" borderId="119" xfId="0" applyFont="1" applyBorder="1" applyAlignment="1">
      <alignment horizontal="left" indent="3"/>
    </xf>
    <xf numFmtId="0" fontId="115" fillId="0" borderId="119" xfId="0" applyFont="1" applyBorder="1" applyAlignment="1">
      <alignment vertical="center" wrapText="1" readingOrder="1"/>
    </xf>
    <xf numFmtId="0" fontId="133" fillId="0" borderId="119" xfId="0" applyFont="1" applyBorder="1" applyAlignment="1">
      <alignment horizontal="left" indent="2"/>
    </xf>
    <xf numFmtId="0" fontId="112" fillId="0" borderId="115" xfId="0" applyFont="1" applyBorder="1" applyAlignment="1">
      <alignment vertical="center" wrapText="1" readingOrder="1"/>
    </xf>
    <xf numFmtId="0" fontId="133" fillId="0" borderId="123" xfId="0" applyFont="1" applyBorder="1" applyAlignment="1">
      <alignment horizontal="left" indent="2"/>
    </xf>
    <xf numFmtId="0" fontId="112" fillId="0" borderId="114" xfId="0" applyFont="1" applyBorder="1" applyAlignment="1">
      <alignment vertical="center" wrapText="1" readingOrder="1"/>
    </xf>
    <xf numFmtId="0" fontId="112" fillId="0" borderId="113" xfId="0" applyFont="1" applyBorder="1" applyAlignment="1">
      <alignment vertical="center" wrapText="1" readingOrder="1"/>
    </xf>
    <xf numFmtId="0" fontId="133" fillId="0" borderId="7" xfId="0" applyFont="1" applyBorder="1"/>
    <xf numFmtId="167" fontId="134" fillId="80" borderId="53" xfId="0" applyNumberFormat="1" applyFont="1" applyFill="1" applyBorder="1" applyAlignment="1">
      <alignment horizontal="center"/>
    </xf>
    <xf numFmtId="0" fontId="2" fillId="81" borderId="0" xfId="13" applyFont="1" applyFill="1" applyAlignment="1" applyProtection="1">
      <alignment wrapText="1"/>
      <protection locked="0"/>
    </xf>
    <xf numFmtId="10" fontId="3" fillId="0" borderId="119" xfId="20962" applyNumberFormat="1" applyFont="1" applyFill="1" applyBorder="1" applyAlignment="1" applyProtection="1">
      <alignment horizontal="right" vertical="center" wrapText="1"/>
      <protection locked="0"/>
    </xf>
    <xf numFmtId="3" fontId="103" fillId="0" borderId="91" xfId="0" applyNumberFormat="1" applyFont="1" applyBorder="1" applyAlignment="1">
      <alignment vertical="center" wrapText="1"/>
    </xf>
    <xf numFmtId="9" fontId="84" fillId="0" borderId="17" xfId="0" applyNumberFormat="1" applyFont="1" applyBorder="1"/>
    <xf numFmtId="0" fontId="2" fillId="0" borderId="82" xfId="0" applyFont="1" applyBorder="1" applyAlignment="1">
      <alignment vertical="center"/>
    </xf>
    <xf numFmtId="165" fontId="3" fillId="0" borderId="87" xfId="20962" applyNumberFormat="1" applyFont="1" applyBorder="1" applyAlignment="1">
      <alignment vertical="center"/>
    </xf>
    <xf numFmtId="194" fontId="105" fillId="0" borderId="91" xfId="7" applyNumberFormat="1" applyFont="1" applyFill="1" applyBorder="1" applyAlignment="1" applyProtection="1">
      <alignment horizontal="right" vertical="center"/>
      <protection locked="0"/>
    </xf>
    <xf numFmtId="2" fontId="117" fillId="0" borderId="119" xfId="0" applyNumberFormat="1" applyFont="1" applyBorder="1"/>
    <xf numFmtId="1" fontId="117" fillId="0" borderId="119" xfId="0" applyNumberFormat="1" applyFont="1" applyBorder="1"/>
    <xf numFmtId="2" fontId="0" fillId="0" borderId="119" xfId="0" applyNumberFormat="1" applyBorder="1"/>
    <xf numFmtId="3" fontId="116" fillId="0" borderId="119" xfId="0" applyNumberFormat="1" applyFont="1" applyBorder="1"/>
    <xf numFmtId="4" fontId="116" fillId="0" borderId="119" xfId="0" applyNumberFormat="1" applyFont="1" applyBorder="1"/>
    <xf numFmtId="43" fontId="115" fillId="0" borderId="15" xfId="0" applyNumberFormat="1" applyFont="1" applyBorder="1"/>
    <xf numFmtId="43" fontId="112" fillId="0" borderId="119" xfId="0" applyNumberFormat="1" applyFont="1" applyBorder="1"/>
    <xf numFmtId="10" fontId="117" fillId="0" borderId="119" xfId="0" applyNumberFormat="1" applyFont="1" applyBorder="1"/>
    <xf numFmtId="3" fontId="0" fillId="0" borderId="119" xfId="0" applyNumberFormat="1" applyBorder="1"/>
    <xf numFmtId="43" fontId="3" fillId="0" borderId="76" xfId="0" applyNumberFormat="1" applyFont="1" applyBorder="1" applyAlignment="1">
      <alignment vertical="center"/>
    </xf>
    <xf numFmtId="0" fontId="2" fillId="0" borderId="120" xfId="0" applyFont="1" applyBorder="1" applyAlignment="1">
      <alignment wrapText="1"/>
    </xf>
    <xf numFmtId="0" fontId="84" fillId="0" borderId="80" xfId="0" applyFont="1" applyBorder="1"/>
    <xf numFmtId="4" fontId="112" fillId="0" borderId="119" xfId="0" applyNumberFormat="1" applyFont="1" applyBorder="1"/>
    <xf numFmtId="193" fontId="2" fillId="0" borderId="119" xfId="0" applyNumberFormat="1" applyFont="1" applyBorder="1" applyAlignment="1" applyProtection="1">
      <alignment vertical="center" wrapText="1"/>
      <protection locked="0"/>
    </xf>
    <xf numFmtId="193" fontId="2" fillId="0" borderId="77" xfId="0" applyNumberFormat="1" applyFont="1" applyBorder="1" applyAlignment="1" applyProtection="1">
      <alignment vertical="center" wrapText="1"/>
      <protection locked="0"/>
    </xf>
    <xf numFmtId="169" fontId="2" fillId="37" borderId="66" xfId="20" applyFont="1" applyBorder="1"/>
    <xf numFmtId="10" fontId="3" fillId="0" borderId="77" xfId="20962" applyNumberFormat="1" applyFont="1" applyFill="1" applyBorder="1" applyAlignment="1" applyProtection="1">
      <alignment horizontal="right" vertical="center" wrapText="1"/>
      <protection locked="0"/>
    </xf>
    <xf numFmtId="10" fontId="3" fillId="0" borderId="19" xfId="20962" applyNumberFormat="1" applyFont="1" applyFill="1" applyBorder="1" applyAlignment="1" applyProtection="1">
      <alignment horizontal="right" vertical="center" wrapText="1"/>
      <protection locked="0"/>
    </xf>
    <xf numFmtId="10" fontId="3" fillId="0" borderId="20" xfId="20962" applyNumberFormat="1" applyFont="1" applyFill="1" applyBorder="1" applyAlignment="1" applyProtection="1">
      <alignment horizontal="right" vertical="center" wrapText="1"/>
      <protection locked="0"/>
    </xf>
    <xf numFmtId="0" fontId="2" fillId="0" borderId="12" xfId="0" applyFont="1" applyBorder="1" applyAlignment="1">
      <alignment horizontal="left" vertical="center" wrapText="1" indent="1"/>
    </xf>
    <xf numFmtId="169" fontId="9" fillId="37" borderId="59" xfId="20" applyBorder="1"/>
    <xf numFmtId="169" fontId="9" fillId="37" borderId="88" xfId="20" applyBorder="1"/>
    <xf numFmtId="193" fontId="96" fillId="0" borderId="15" xfId="0" applyNumberFormat="1" applyFont="1" applyBorder="1" applyAlignment="1" applyProtection="1">
      <alignment vertical="center" wrapText="1"/>
      <protection locked="0"/>
    </xf>
    <xf numFmtId="193" fontId="96" fillId="0" borderId="119" xfId="0" applyNumberFormat="1" applyFont="1" applyBorder="1" applyAlignment="1" applyProtection="1">
      <alignment vertical="center" wrapText="1"/>
      <protection locked="0"/>
    </xf>
    <xf numFmtId="193" fontId="96" fillId="0" borderId="77" xfId="0" applyNumberFormat="1" applyFont="1" applyBorder="1" applyAlignment="1" applyProtection="1">
      <alignment vertical="center" wrapText="1"/>
      <protection locked="0"/>
    </xf>
    <xf numFmtId="193" fontId="96" fillId="0" borderId="15" xfId="0" applyNumberFormat="1" applyFont="1" applyBorder="1" applyAlignment="1" applyProtection="1">
      <alignment horizontal="right" vertical="center" wrapText="1"/>
      <protection locked="0"/>
    </xf>
    <xf numFmtId="193" fontId="96" fillId="0" borderId="119" xfId="0" applyNumberFormat="1" applyFont="1" applyBorder="1" applyAlignment="1" applyProtection="1">
      <alignment horizontal="right" vertical="center" wrapText="1"/>
      <protection locked="0"/>
    </xf>
    <xf numFmtId="193" fontId="96" fillId="0" borderId="77" xfId="0" applyNumberFormat="1" applyFont="1" applyBorder="1" applyAlignment="1" applyProtection="1">
      <alignment horizontal="right" vertical="center" wrapText="1"/>
      <protection locked="0"/>
    </xf>
    <xf numFmtId="10" fontId="3" fillId="0" borderId="15" xfId="20962" applyNumberFormat="1" applyFont="1" applyFill="1" applyBorder="1" applyAlignment="1" applyProtection="1">
      <alignment horizontal="right" vertical="center" wrapText="1"/>
      <protection locked="0"/>
    </xf>
    <xf numFmtId="165" fontId="135" fillId="2" borderId="15" xfId="20962" applyNumberFormat="1" applyFont="1" applyFill="1" applyBorder="1" applyAlignment="1" applyProtection="1">
      <alignment vertical="center"/>
      <protection locked="0"/>
    </xf>
    <xf numFmtId="165" fontId="135" fillId="2" borderId="119" xfId="20962" applyNumberFormat="1" applyFont="1" applyFill="1" applyBorder="1" applyAlignment="1" applyProtection="1">
      <alignment vertical="center"/>
      <protection locked="0"/>
    </xf>
    <xf numFmtId="165" fontId="135" fillId="2" borderId="77" xfId="20962" applyNumberFormat="1" applyFont="1" applyFill="1" applyBorder="1" applyAlignment="1" applyProtection="1">
      <alignment vertical="center"/>
      <protection locked="0"/>
    </xf>
    <xf numFmtId="10" fontId="135" fillId="0" borderId="15" xfId="20962" applyNumberFormat="1" applyFont="1" applyFill="1" applyBorder="1" applyAlignment="1" applyProtection="1">
      <alignment vertical="center"/>
      <protection locked="0"/>
    </xf>
    <xf numFmtId="10" fontId="135" fillId="0" borderId="119" xfId="20962" applyNumberFormat="1" applyFont="1" applyFill="1" applyBorder="1" applyAlignment="1" applyProtection="1">
      <alignment vertical="center"/>
      <protection locked="0"/>
    </xf>
    <xf numFmtId="10" fontId="135" fillId="0" borderId="77" xfId="20962" applyNumberFormat="1" applyFont="1" applyFill="1" applyBorder="1" applyAlignment="1" applyProtection="1">
      <alignment vertical="center"/>
      <protection locked="0"/>
    </xf>
    <xf numFmtId="10" fontId="94" fillId="0" borderId="15" xfId="20962" applyNumberFormat="1" applyFont="1" applyFill="1" applyBorder="1" applyAlignment="1" applyProtection="1">
      <alignment vertical="center"/>
      <protection locked="0"/>
    </xf>
    <xf numFmtId="10" fontId="0" fillId="0" borderId="0" xfId="20962" applyNumberFormat="1" applyFont="1" applyFill="1" applyProtection="1">
      <protection locked="0"/>
    </xf>
    <xf numFmtId="10" fontId="94" fillId="0" borderId="119" xfId="20962" applyNumberFormat="1" applyFont="1" applyFill="1" applyBorder="1" applyAlignment="1" applyProtection="1">
      <alignment vertical="center"/>
      <protection locked="0"/>
    </xf>
    <xf numFmtId="10" fontId="94" fillId="0" borderId="77" xfId="20962" applyNumberFormat="1" applyFont="1" applyFill="1" applyBorder="1" applyAlignment="1" applyProtection="1">
      <alignment vertical="center"/>
      <protection locked="0"/>
    </xf>
    <xf numFmtId="165" fontId="135" fillId="0" borderId="15" xfId="20962" applyNumberFormat="1" applyFont="1" applyFill="1" applyBorder="1" applyAlignment="1" applyProtection="1">
      <alignment vertical="center"/>
      <protection locked="0"/>
    </xf>
    <xf numFmtId="165" fontId="135" fillId="0" borderId="119" xfId="20962" applyNumberFormat="1" applyFont="1" applyFill="1" applyBorder="1" applyAlignment="1" applyProtection="1">
      <alignment vertical="center"/>
      <protection locked="0"/>
    </xf>
    <xf numFmtId="165" fontId="135" fillId="0" borderId="77" xfId="20962" applyNumberFormat="1" applyFont="1" applyFill="1" applyBorder="1" applyAlignment="1" applyProtection="1">
      <alignment vertical="center"/>
      <protection locked="0"/>
    </xf>
    <xf numFmtId="165" fontId="94" fillId="2" borderId="15" xfId="20962" applyNumberFormat="1" applyFont="1" applyFill="1" applyBorder="1" applyAlignment="1" applyProtection="1">
      <alignment vertical="center"/>
      <protection locked="0"/>
    </xf>
    <xf numFmtId="165" fontId="94" fillId="2" borderId="119" xfId="20962" applyNumberFormat="1" applyFont="1" applyFill="1" applyBorder="1" applyAlignment="1" applyProtection="1">
      <alignment vertical="center"/>
      <protection locked="0"/>
    </xf>
    <xf numFmtId="165" fontId="94" fillId="2" borderId="77" xfId="20962" applyNumberFormat="1" applyFont="1" applyFill="1" applyBorder="1" applyAlignment="1" applyProtection="1">
      <alignment vertical="center"/>
      <protection locked="0"/>
    </xf>
    <xf numFmtId="9" fontId="94" fillId="2" borderId="119" xfId="20962" applyFont="1" applyFill="1" applyBorder="1" applyAlignment="1" applyProtection="1">
      <alignment vertical="center"/>
      <protection locked="0"/>
    </xf>
    <xf numFmtId="193" fontId="94" fillId="2" borderId="15" xfId="0" applyNumberFormat="1" applyFont="1" applyFill="1" applyBorder="1" applyAlignment="1" applyProtection="1">
      <alignment vertical="center"/>
      <protection locked="0"/>
    </xf>
    <xf numFmtId="193" fontId="94" fillId="0" borderId="119" xfId="0" applyNumberFormat="1" applyFont="1" applyBorder="1" applyAlignment="1" applyProtection="1">
      <alignment vertical="center"/>
      <protection locked="0"/>
    </xf>
    <xf numFmtId="193" fontId="94" fillId="2" borderId="77" xfId="0" applyNumberFormat="1" applyFont="1" applyFill="1" applyBorder="1" applyAlignment="1" applyProtection="1">
      <alignment vertical="center"/>
      <protection locked="0"/>
    </xf>
    <xf numFmtId="165" fontId="94" fillId="0" borderId="119" xfId="20962" applyNumberFormat="1" applyFont="1" applyFill="1" applyBorder="1" applyAlignment="1" applyProtection="1">
      <alignment vertical="center"/>
      <protection locked="0"/>
    </xf>
    <xf numFmtId="193" fontId="135" fillId="2" borderId="82" xfId="0" applyNumberFormat="1" applyFont="1" applyFill="1" applyBorder="1" applyAlignment="1" applyProtection="1">
      <alignment vertical="center"/>
      <protection locked="0"/>
    </xf>
    <xf numFmtId="193" fontId="135" fillId="2" borderId="123" xfId="0" applyNumberFormat="1" applyFont="1" applyFill="1" applyBorder="1" applyAlignment="1" applyProtection="1">
      <alignment vertical="center"/>
      <protection locked="0"/>
    </xf>
    <xf numFmtId="193" fontId="135" fillId="2" borderId="67" xfId="0" applyNumberFormat="1" applyFont="1" applyFill="1" applyBorder="1" applyAlignment="1" applyProtection="1">
      <alignment vertical="center"/>
      <protection locked="0"/>
    </xf>
    <xf numFmtId="9" fontId="94" fillId="0" borderId="18" xfId="20962" applyFont="1" applyFill="1" applyBorder="1" applyAlignment="1" applyProtection="1">
      <alignment vertical="center"/>
      <protection locked="0"/>
    </xf>
    <xf numFmtId="9" fontId="94" fillId="0" borderId="19" xfId="20962" applyFont="1" applyFill="1" applyBorder="1" applyAlignment="1" applyProtection="1">
      <alignment vertical="center"/>
      <protection locked="0"/>
    </xf>
    <xf numFmtId="165" fontId="135" fillId="2" borderId="19" xfId="20962" applyNumberFormat="1" applyFont="1" applyFill="1" applyBorder="1" applyAlignment="1" applyProtection="1">
      <alignment vertical="center"/>
      <protection locked="0"/>
    </xf>
    <xf numFmtId="165" fontId="135" fillId="2" borderId="20" xfId="20962" applyNumberFormat="1" applyFont="1" applyFill="1" applyBorder="1" applyAlignment="1" applyProtection="1">
      <alignment vertical="center"/>
      <protection locked="0"/>
    </xf>
    <xf numFmtId="0" fontId="93" fillId="0" borderId="62" xfId="0" applyFont="1" applyBorder="1" applyAlignment="1">
      <alignment horizontal="left" wrapText="1"/>
    </xf>
    <xf numFmtId="0" fontId="93" fillId="0" borderId="61" xfId="0" applyFont="1" applyBorder="1" applyAlignment="1">
      <alignment horizontal="left" wrapText="1"/>
    </xf>
    <xf numFmtId="0" fontId="93" fillId="0" borderId="127" xfId="0" applyFont="1" applyBorder="1" applyAlignment="1">
      <alignment horizontal="center" vertical="center"/>
    </xf>
    <xf numFmtId="0" fontId="93" fillId="0" borderId="27" xfId="0" applyFont="1" applyBorder="1" applyAlignment="1">
      <alignment horizontal="center" vertical="center"/>
    </xf>
    <xf numFmtId="0" fontId="93" fillId="0" borderId="128" xfId="0" applyFont="1" applyBorder="1" applyAlignment="1">
      <alignment horizontal="center" vertical="center"/>
    </xf>
    <xf numFmtId="0" fontId="136" fillId="0" borderId="127" xfId="0" applyFont="1" applyBorder="1" applyAlignment="1">
      <alignment horizontal="center"/>
    </xf>
    <xf numFmtId="0" fontId="136" fillId="0" borderId="27" xfId="0" applyFont="1" applyBorder="1" applyAlignment="1">
      <alignment horizontal="center"/>
    </xf>
    <xf numFmtId="0" fontId="136" fillId="0" borderId="128" xfId="0" applyFont="1"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06" xfId="0" applyBorder="1" applyAlignment="1">
      <alignment horizontal="center" vertical="center"/>
    </xf>
    <xf numFmtId="0" fontId="121" fillId="0" borderId="107" xfId="0" applyFont="1" applyBorder="1" applyAlignment="1">
      <alignment horizontal="center" vertical="center"/>
    </xf>
    <xf numFmtId="0" fontId="121" fillId="0" borderId="7" xfId="0" applyFont="1" applyBorder="1" applyAlignment="1">
      <alignment horizontal="center" vertical="center"/>
    </xf>
    <xf numFmtId="0" fontId="122" fillId="0" borderId="13" xfId="0" applyFont="1" applyBorder="1" applyAlignment="1">
      <alignment horizontal="center" vertical="center"/>
    </xf>
    <xf numFmtId="0" fontId="122" fillId="0" borderId="14" xfId="0" applyFont="1" applyBorder="1" applyAlignment="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64" xfId="0" applyBorder="1" applyAlignment="1">
      <alignment horizontal="center" vertical="center"/>
    </xf>
    <xf numFmtId="0" fontId="0" fillId="0" borderId="71" xfId="0" applyBorder="1" applyAlignment="1">
      <alignment horizontal="center" vertical="center"/>
    </xf>
    <xf numFmtId="0" fontId="121" fillId="0" borderId="123"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19" xfId="0" applyBorder="1" applyAlignment="1">
      <alignment horizontal="center" vertical="center"/>
    </xf>
    <xf numFmtId="0" fontId="0" fillId="0" borderId="119" xfId="0"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86" fillId="0" borderId="76" xfId="0" applyFont="1" applyBorder="1" applyAlignment="1">
      <alignment horizontal="center" vertical="center" wrapText="1"/>
    </xf>
    <xf numFmtId="0" fontId="84" fillId="0" borderId="76" xfId="0" applyFont="1" applyBorder="1" applyAlignment="1">
      <alignment horizontal="center" vertical="center" wrapText="1"/>
    </xf>
    <xf numFmtId="0" fontId="45" fillId="0" borderId="76"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6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7" xfId="13" applyFont="1" applyFill="1" applyBorder="1" applyAlignment="1" applyProtection="1">
      <alignment horizontal="center" vertical="center" wrapText="1"/>
      <protection locked="0"/>
    </xf>
    <xf numFmtId="0" fontId="98" fillId="3" borderId="6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5"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8" xfId="1" applyNumberFormat="1" applyFont="1" applyFill="1" applyBorder="1" applyAlignment="1" applyProtection="1">
      <alignment horizontal="center" vertical="center" wrapText="1"/>
      <protection locked="0"/>
    </xf>
    <xf numFmtId="164" fontId="45" fillId="0" borderId="69" xfId="1"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60" xfId="0" applyFont="1" applyBorder="1" applyAlignment="1">
      <alignment horizontal="center" vertical="center" wrapText="1"/>
    </xf>
    <xf numFmtId="0" fontId="86" fillId="0" borderId="70" xfId="0" applyFont="1" applyBorder="1" applyAlignment="1">
      <alignment horizontal="center"/>
    </xf>
    <xf numFmtId="0" fontId="86" fillId="0" borderId="7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0" xfId="0" applyFont="1" applyBorder="1" applyAlignment="1">
      <alignment horizontal="left" vertical="center"/>
    </xf>
    <xf numFmtId="0" fontId="99" fillId="0" borderId="51" xfId="0" applyFont="1" applyBorder="1" applyAlignment="1">
      <alignment horizontal="left" vertical="center"/>
    </xf>
    <xf numFmtId="0" fontId="3" fillId="0" borderId="5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115" fillId="0" borderId="96" xfId="0" applyFont="1" applyBorder="1" applyAlignment="1">
      <alignment horizontal="left" vertical="center" wrapText="1"/>
    </xf>
    <xf numFmtId="0" fontId="115" fillId="0" borderId="97" xfId="0" applyFont="1" applyBorder="1" applyAlignment="1">
      <alignment horizontal="left" vertical="center" wrapText="1"/>
    </xf>
    <xf numFmtId="0" fontId="115" fillId="0" borderId="101" xfId="0" applyFont="1" applyBorder="1" applyAlignment="1">
      <alignment horizontal="left" vertical="center" wrapText="1"/>
    </xf>
    <xf numFmtId="0" fontId="115" fillId="0" borderId="102" xfId="0" applyFont="1" applyBorder="1" applyAlignment="1">
      <alignment horizontal="left" vertical="center" wrapText="1"/>
    </xf>
    <xf numFmtId="0" fontId="115" fillId="0" borderId="104" xfId="0" applyFont="1" applyBorder="1" applyAlignment="1">
      <alignment horizontal="left" vertical="center" wrapText="1"/>
    </xf>
    <xf numFmtId="0" fontId="115" fillId="0" borderId="105" xfId="0" applyFont="1" applyBorder="1" applyAlignment="1">
      <alignment horizontal="left" vertical="center" wrapText="1"/>
    </xf>
    <xf numFmtId="0" fontId="116" fillId="0" borderId="98"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0"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71"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98" xfId="0" applyFont="1" applyBorder="1" applyAlignment="1">
      <alignment horizontal="center" vertical="center"/>
    </xf>
    <xf numFmtId="0" fontId="120" fillId="0" borderId="100" xfId="0" applyFont="1" applyBorder="1" applyAlignment="1">
      <alignment horizontal="center" vertical="center"/>
    </xf>
    <xf numFmtId="0" fontId="120" fillId="0" borderId="81" xfId="0" applyFont="1" applyBorder="1" applyAlignment="1">
      <alignment horizontal="center" vertical="center"/>
    </xf>
    <xf numFmtId="0" fontId="120" fillId="0" borderId="71" xfId="0" applyFont="1" applyBorder="1" applyAlignment="1">
      <alignment horizontal="center" vertical="center"/>
    </xf>
    <xf numFmtId="0" fontId="116" fillId="0" borderId="119" xfId="0" applyFont="1" applyBorder="1" applyAlignment="1">
      <alignment horizontal="center" vertical="center" wrapText="1"/>
    </xf>
    <xf numFmtId="0" fontId="112" fillId="0" borderId="122" xfId="0" applyFont="1" applyBorder="1" applyAlignment="1">
      <alignment horizontal="center" vertical="center" wrapText="1"/>
    </xf>
    <xf numFmtId="0" fontId="115" fillId="0" borderId="98" xfId="0" applyFont="1" applyBorder="1" applyAlignment="1">
      <alignment horizontal="center" vertical="center" wrapText="1"/>
    </xf>
    <xf numFmtId="0" fontId="115" fillId="0" borderId="100" xfId="0" applyFont="1" applyBorder="1" applyAlignment="1">
      <alignment horizontal="center" vertical="center" wrapText="1"/>
    </xf>
    <xf numFmtId="0" fontId="115" fillId="0" borderId="66" xfId="0" applyFont="1" applyBorder="1" applyAlignment="1">
      <alignment horizontal="center" vertical="center" wrapText="1"/>
    </xf>
    <xf numFmtId="0" fontId="115" fillId="0" borderId="64" xfId="0" applyFont="1" applyBorder="1" applyAlignment="1">
      <alignment horizontal="center" vertical="center" wrapText="1"/>
    </xf>
    <xf numFmtId="0" fontId="115" fillId="0" borderId="81" xfId="0" applyFont="1" applyBorder="1" applyAlignment="1">
      <alignment horizontal="center" vertical="center" wrapText="1"/>
    </xf>
    <xf numFmtId="0" fontId="115" fillId="0" borderId="71" xfId="0" applyFont="1" applyBorder="1" applyAlignment="1">
      <alignment horizontal="center" vertical="center" wrapText="1"/>
    </xf>
    <xf numFmtId="0" fontId="112" fillId="0" borderId="120" xfId="0" applyFont="1" applyBorder="1" applyAlignment="1">
      <alignment horizontal="center" vertical="center" wrapText="1"/>
    </xf>
    <xf numFmtId="0" fontId="112" fillId="0" borderId="121" xfId="0" applyFont="1" applyBorder="1" applyAlignment="1">
      <alignment horizontal="center" vertical="center" wrapText="1"/>
    </xf>
    <xf numFmtId="0" fontId="115" fillId="0" borderId="72"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2" xfId="0" applyFont="1" applyBorder="1" applyAlignment="1">
      <alignment horizontal="center" vertical="center" wrapText="1"/>
    </xf>
    <xf numFmtId="0" fontId="112" fillId="0" borderId="71" xfId="0" applyFont="1" applyBorder="1" applyAlignment="1">
      <alignment horizontal="center" vertical="center" wrapText="1"/>
    </xf>
    <xf numFmtId="0" fontId="115" fillId="0" borderId="50" xfId="0" applyFont="1" applyBorder="1" applyAlignment="1">
      <alignment horizontal="left" vertical="top" wrapText="1"/>
    </xf>
    <xf numFmtId="0" fontId="115" fillId="0" borderId="73" xfId="0" applyFont="1" applyBorder="1" applyAlignment="1">
      <alignment horizontal="left" vertical="top" wrapText="1"/>
    </xf>
    <xf numFmtId="0" fontId="115" fillId="0" borderId="59" xfId="0" applyFont="1" applyBorder="1" applyAlignment="1">
      <alignment horizontal="left" vertical="top" wrapText="1"/>
    </xf>
    <xf numFmtId="0" fontId="115" fillId="0" borderId="88" xfId="0" applyFont="1" applyBorder="1" applyAlignment="1">
      <alignment horizontal="left" vertical="top" wrapText="1"/>
    </xf>
    <xf numFmtId="0" fontId="115" fillId="0" borderId="95" xfId="0" applyFont="1" applyBorder="1" applyAlignment="1">
      <alignment horizontal="left" vertical="top" wrapText="1"/>
    </xf>
    <xf numFmtId="0" fontId="115" fillId="0" borderId="126" xfId="0" applyFont="1" applyBorder="1" applyAlignment="1">
      <alignment horizontal="left" vertical="top" wrapText="1"/>
    </xf>
    <xf numFmtId="0" fontId="115" fillId="0" borderId="82" xfId="0" applyFont="1" applyBorder="1" applyAlignment="1">
      <alignment horizontal="center" vertical="center" wrapText="1"/>
    </xf>
    <xf numFmtId="0" fontId="115" fillId="0" borderId="63" xfId="0" applyFont="1" applyBorder="1" applyAlignment="1">
      <alignment horizontal="center" vertical="center" wrapText="1"/>
    </xf>
    <xf numFmtId="0" fontId="112" fillId="0" borderId="60" xfId="0" applyFont="1" applyBorder="1" applyAlignment="1">
      <alignment horizontal="center" vertical="center" wrapText="1"/>
    </xf>
    <xf numFmtId="0" fontId="112" fillId="0" borderId="65" xfId="0" applyFont="1" applyBorder="1" applyAlignment="1">
      <alignment horizontal="center" vertical="center" wrapText="1"/>
    </xf>
    <xf numFmtId="0" fontId="112" fillId="0" borderId="24"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98" xfId="0" applyFont="1" applyBorder="1" applyAlignment="1">
      <alignment horizontal="center" vertical="top" wrapText="1"/>
    </xf>
    <xf numFmtId="0" fontId="112" fillId="0" borderId="99" xfId="0" applyFont="1" applyBorder="1" applyAlignment="1">
      <alignment horizontal="center" vertical="top" wrapText="1"/>
    </xf>
    <xf numFmtId="0" fontId="112" fillId="0" borderId="121" xfId="0" applyFont="1" applyBorder="1" applyAlignment="1">
      <alignment horizontal="center" vertical="top" wrapText="1"/>
    </xf>
    <xf numFmtId="0" fontId="112" fillId="0" borderId="122" xfId="0" applyFont="1" applyBorder="1" applyAlignment="1">
      <alignment horizontal="center" vertical="top" wrapText="1"/>
    </xf>
    <xf numFmtId="0" fontId="132" fillId="0" borderId="111" xfId="0" applyFont="1" applyBorder="1" applyAlignment="1">
      <alignment horizontal="left" vertical="top" wrapText="1"/>
    </xf>
    <xf numFmtId="0" fontId="132" fillId="0" borderId="112" xfId="0" applyFont="1" applyBorder="1" applyAlignment="1">
      <alignment horizontal="left" vertical="top" wrapText="1"/>
    </xf>
    <xf numFmtId="0" fontId="118" fillId="0" borderId="98" xfId="0" applyFont="1" applyBorder="1" applyAlignment="1">
      <alignment horizontal="center" vertical="center"/>
    </xf>
    <xf numFmtId="0" fontId="118" fillId="0" borderId="100" xfId="0" applyFont="1" applyBorder="1" applyAlignment="1">
      <alignment horizontal="center" vertical="center"/>
    </xf>
    <xf numFmtId="0" fontId="118" fillId="0" borderId="81" xfId="0" applyFont="1" applyBorder="1" applyAlignment="1">
      <alignment horizontal="center" vertical="center"/>
    </xf>
    <xf numFmtId="0" fontId="118" fillId="0" borderId="71" xfId="0" applyFont="1" applyBorder="1" applyAlignment="1">
      <alignment horizontal="center" vertical="center"/>
    </xf>
    <xf numFmtId="0" fontId="117" fillId="0" borderId="119" xfId="0" applyFont="1" applyBorder="1" applyAlignment="1">
      <alignment horizontal="center" vertical="center" wrapText="1"/>
    </xf>
    <xf numFmtId="0" fontId="117" fillId="0" borderId="123" xfId="0" applyFont="1" applyBorder="1" applyAlignment="1">
      <alignment horizontal="center" vertical="center" wrapText="1"/>
    </xf>
    <xf numFmtId="164" fontId="113" fillId="0" borderId="0" xfId="7" applyNumberFormat="1" applyFont="1"/>
    <xf numFmtId="0" fontId="115" fillId="0" borderId="0" xfId="0" applyFont="1"/>
    <xf numFmtId="164" fontId="116" fillId="0" borderId="0" xfId="0" applyNumberFormat="1" applyFont="1"/>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5"/>
  <sheetViews>
    <sheetView tabSelected="1" zoomScaleNormal="100" workbookViewId="0"/>
  </sheetViews>
  <sheetFormatPr defaultColWidth="9.109375" defaultRowHeight="13.8"/>
  <cols>
    <col min="1" max="1" width="10.33203125" style="4" customWidth="1"/>
    <col min="2" max="2" width="138.44140625" style="5" bestFit="1" customWidth="1"/>
    <col min="3" max="3" width="39.44140625" style="5" customWidth="1"/>
    <col min="4" max="6" width="9.109375" style="5"/>
    <col min="7" max="7" width="25" style="5" customWidth="1"/>
    <col min="8" max="16384" width="9.109375" style="5"/>
  </cols>
  <sheetData>
    <row r="1" spans="1:3">
      <c r="A1" s="102"/>
      <c r="B1" s="138" t="s">
        <v>222</v>
      </c>
      <c r="C1" s="102"/>
    </row>
    <row r="2" spans="1:3">
      <c r="A2" s="139">
        <v>1</v>
      </c>
      <c r="B2" s="249" t="s">
        <v>223</v>
      </c>
      <c r="C2" s="38" t="s">
        <v>712</v>
      </c>
    </row>
    <row r="3" spans="1:3">
      <c r="A3" s="139">
        <v>2</v>
      </c>
      <c r="B3" s="250" t="s">
        <v>219</v>
      </c>
      <c r="C3" s="38" t="s">
        <v>716</v>
      </c>
    </row>
    <row r="4" spans="1:3">
      <c r="A4" s="139">
        <v>3</v>
      </c>
      <c r="B4" s="251" t="s">
        <v>224</v>
      </c>
      <c r="C4" s="38" t="s">
        <v>717</v>
      </c>
    </row>
    <row r="5" spans="1:3">
      <c r="A5" s="140">
        <v>4</v>
      </c>
      <c r="B5" s="252" t="s">
        <v>220</v>
      </c>
      <c r="C5" s="38" t="s">
        <v>718</v>
      </c>
    </row>
    <row r="6" spans="1:3" s="141" customFormat="1" ht="45.75" customHeight="1">
      <c r="A6" s="585" t="s">
        <v>296</v>
      </c>
      <c r="B6" s="586"/>
      <c r="C6" s="586"/>
    </row>
    <row r="7" spans="1:3">
      <c r="A7" s="142" t="s">
        <v>29</v>
      </c>
      <c r="B7" s="138" t="s">
        <v>221</v>
      </c>
    </row>
    <row r="8" spans="1:3">
      <c r="A8" s="102">
        <v>1</v>
      </c>
      <c r="B8" s="172" t="s">
        <v>20</v>
      </c>
    </row>
    <row r="9" spans="1:3">
      <c r="A9" s="102">
        <v>2</v>
      </c>
      <c r="B9" s="173" t="s">
        <v>21</v>
      </c>
    </row>
    <row r="10" spans="1:3">
      <c r="A10" s="102">
        <v>3</v>
      </c>
      <c r="B10" s="173" t="s">
        <v>22</v>
      </c>
    </row>
    <row r="11" spans="1:3">
      <c r="A11" s="102">
        <v>4</v>
      </c>
      <c r="B11" s="173" t="s">
        <v>23</v>
      </c>
    </row>
    <row r="12" spans="1:3">
      <c r="A12" s="102">
        <v>5</v>
      </c>
      <c r="B12" s="173" t="s">
        <v>24</v>
      </c>
    </row>
    <row r="13" spans="1:3">
      <c r="A13" s="102">
        <v>6</v>
      </c>
      <c r="B13" s="174" t="s">
        <v>231</v>
      </c>
    </row>
    <row r="14" spans="1:3">
      <c r="A14" s="102">
        <v>7</v>
      </c>
      <c r="B14" s="173" t="s">
        <v>225</v>
      </c>
    </row>
    <row r="15" spans="1:3">
      <c r="A15" s="102">
        <v>8</v>
      </c>
      <c r="B15" s="173" t="s">
        <v>226</v>
      </c>
    </row>
    <row r="16" spans="1:3">
      <c r="A16" s="102">
        <v>9</v>
      </c>
      <c r="B16" s="173" t="s">
        <v>25</v>
      </c>
    </row>
    <row r="17" spans="1:2">
      <c r="A17" s="248" t="s">
        <v>295</v>
      </c>
      <c r="B17" s="247" t="s">
        <v>282</v>
      </c>
    </row>
    <row r="18" spans="1:2">
      <c r="A18" s="102">
        <v>10</v>
      </c>
      <c r="B18" s="173" t="s">
        <v>26</v>
      </c>
    </row>
    <row r="19" spans="1:2">
      <c r="A19" s="102">
        <v>11</v>
      </c>
      <c r="B19" s="174" t="s">
        <v>227</v>
      </c>
    </row>
    <row r="20" spans="1:2">
      <c r="A20" s="102">
        <v>12</v>
      </c>
      <c r="B20" s="174" t="s">
        <v>27</v>
      </c>
    </row>
    <row r="21" spans="1:2">
      <c r="A21" s="297">
        <v>13</v>
      </c>
      <c r="B21" s="298" t="s">
        <v>228</v>
      </c>
    </row>
    <row r="22" spans="1:2">
      <c r="A22" s="297">
        <v>14</v>
      </c>
      <c r="B22" s="299" t="s">
        <v>253</v>
      </c>
    </row>
    <row r="23" spans="1:2">
      <c r="A23" s="297">
        <v>15</v>
      </c>
      <c r="B23" s="300" t="s">
        <v>28</v>
      </c>
    </row>
    <row r="24" spans="1:2">
      <c r="A24" s="297">
        <v>15.1</v>
      </c>
      <c r="B24" s="301" t="s">
        <v>309</v>
      </c>
    </row>
    <row r="25" spans="1:2">
      <c r="A25" s="297">
        <v>16</v>
      </c>
      <c r="B25" s="301" t="s">
        <v>373</v>
      </c>
    </row>
    <row r="26" spans="1:2">
      <c r="A26" s="297">
        <v>17</v>
      </c>
      <c r="B26" s="301" t="s">
        <v>414</v>
      </c>
    </row>
    <row r="27" spans="1:2">
      <c r="A27" s="297">
        <v>18</v>
      </c>
      <c r="B27" s="301" t="s">
        <v>702</v>
      </c>
    </row>
    <row r="28" spans="1:2">
      <c r="A28" s="297">
        <v>19</v>
      </c>
      <c r="B28" s="301" t="s">
        <v>703</v>
      </c>
    </row>
    <row r="29" spans="1:2">
      <c r="A29" s="297">
        <v>20</v>
      </c>
      <c r="B29" s="351" t="s">
        <v>704</v>
      </c>
    </row>
    <row r="30" spans="1:2">
      <c r="A30" s="297">
        <v>21</v>
      </c>
      <c r="B30" s="301" t="s">
        <v>530</v>
      </c>
    </row>
    <row r="31" spans="1:2">
      <c r="A31" s="297">
        <v>22</v>
      </c>
      <c r="B31" s="301" t="s">
        <v>705</v>
      </c>
    </row>
    <row r="32" spans="1:2">
      <c r="A32" s="297">
        <v>23</v>
      </c>
      <c r="B32" s="301" t="s">
        <v>706</v>
      </c>
    </row>
    <row r="33" spans="1:2">
      <c r="A33" s="297">
        <v>24</v>
      </c>
      <c r="B33" s="301" t="s">
        <v>707</v>
      </c>
    </row>
    <row r="34" spans="1:2">
      <c r="A34" s="297">
        <v>25</v>
      </c>
      <c r="B34" s="301" t="s">
        <v>415</v>
      </c>
    </row>
    <row r="35" spans="1:2">
      <c r="A35" s="297">
        <v>26</v>
      </c>
      <c r="B35" s="301"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C56"/>
  <sheetViews>
    <sheetView zoomScale="90" zoomScaleNormal="90" workbookViewId="0">
      <pane xSplit="1" ySplit="5" topLeftCell="B6" activePane="bottomRight" state="frozen"/>
      <selection pane="topRight"/>
      <selection pane="bottomLeft"/>
      <selection pane="bottomRight" activeCell="B6" sqref="B6"/>
    </sheetView>
  </sheetViews>
  <sheetFormatPr defaultColWidth="9.109375" defaultRowHeight="13.2"/>
  <cols>
    <col min="1" max="1" width="9.5546875" style="4" bestFit="1" customWidth="1"/>
    <col min="2" max="2" width="132.44140625" style="4" customWidth="1"/>
    <col min="3" max="3" width="18.44140625" style="4" customWidth="1"/>
    <col min="4" max="16384" width="9.109375" style="4"/>
  </cols>
  <sheetData>
    <row r="1" spans="1:3">
      <c r="A1" s="2" t="s">
        <v>30</v>
      </c>
      <c r="B1" s="3" t="str">
        <f>Info!C2</f>
        <v>Terabank</v>
      </c>
    </row>
    <row r="2" spans="1:3" s="2" customFormat="1" ht="15.75" customHeight="1">
      <c r="A2" s="2" t="s">
        <v>31</v>
      </c>
      <c r="B2" s="308">
        <f>'1. key ratios'!B2</f>
        <v>45291</v>
      </c>
    </row>
    <row r="3" spans="1:3" s="2" customFormat="1" ht="15.75" customHeight="1"/>
    <row r="4" spans="1:3" ht="13.8" thickBot="1">
      <c r="A4" s="4" t="s">
        <v>143</v>
      </c>
      <c r="B4" s="84" t="s">
        <v>142</v>
      </c>
    </row>
    <row r="5" spans="1:3">
      <c r="A5" s="43" t="s">
        <v>6</v>
      </c>
      <c r="B5" s="44"/>
      <c r="C5" s="45" t="s">
        <v>35</v>
      </c>
    </row>
    <row r="6" spans="1:3">
      <c r="A6" s="46">
        <v>1</v>
      </c>
      <c r="B6" s="47" t="s">
        <v>141</v>
      </c>
      <c r="C6" s="48">
        <v>252176823</v>
      </c>
    </row>
    <row r="7" spans="1:3">
      <c r="A7" s="46">
        <v>2</v>
      </c>
      <c r="B7" s="49" t="s">
        <v>140</v>
      </c>
      <c r="C7" s="50">
        <v>121372000</v>
      </c>
    </row>
    <row r="8" spans="1:3">
      <c r="A8" s="46">
        <v>3</v>
      </c>
      <c r="B8" s="51" t="s">
        <v>139</v>
      </c>
      <c r="C8" s="50">
        <v>0</v>
      </c>
    </row>
    <row r="9" spans="1:3">
      <c r="A9" s="46">
        <v>4</v>
      </c>
      <c r="B9" s="51" t="s">
        <v>138</v>
      </c>
      <c r="C9" s="50">
        <v>0</v>
      </c>
    </row>
    <row r="10" spans="1:3">
      <c r="A10" s="46">
        <v>5</v>
      </c>
      <c r="B10" s="51" t="s">
        <v>137</v>
      </c>
      <c r="C10" s="50">
        <v>0</v>
      </c>
    </row>
    <row r="11" spans="1:3">
      <c r="A11" s="46">
        <v>6</v>
      </c>
      <c r="B11" s="52" t="s">
        <v>136</v>
      </c>
      <c r="C11" s="50">
        <v>130804823</v>
      </c>
    </row>
    <row r="12" spans="1:3" s="23" customFormat="1">
      <c r="A12" s="46">
        <v>7</v>
      </c>
      <c r="B12" s="47" t="s">
        <v>135</v>
      </c>
      <c r="C12" s="53">
        <v>25229199</v>
      </c>
    </row>
    <row r="13" spans="1:3" s="23" customFormat="1">
      <c r="A13" s="46">
        <v>8</v>
      </c>
      <c r="B13" s="54" t="s">
        <v>134</v>
      </c>
      <c r="C13" s="55">
        <v>0</v>
      </c>
    </row>
    <row r="14" spans="1:3" s="23" customFormat="1" ht="26.4">
      <c r="A14" s="46">
        <v>9</v>
      </c>
      <c r="B14" s="56" t="s">
        <v>133</v>
      </c>
      <c r="C14" s="55">
        <v>0</v>
      </c>
    </row>
    <row r="15" spans="1:3" s="23" customFormat="1">
      <c r="A15" s="46">
        <v>10</v>
      </c>
      <c r="B15" s="57" t="s">
        <v>132</v>
      </c>
      <c r="C15" s="55">
        <v>25229199</v>
      </c>
    </row>
    <row r="16" spans="1:3" s="23" customFormat="1">
      <c r="A16" s="46">
        <v>11</v>
      </c>
      <c r="B16" s="58" t="s">
        <v>131</v>
      </c>
      <c r="C16" s="55">
        <v>0</v>
      </c>
    </row>
    <row r="17" spans="1:3" s="23" customFormat="1">
      <c r="A17" s="46">
        <v>12</v>
      </c>
      <c r="B17" s="57" t="s">
        <v>130</v>
      </c>
      <c r="C17" s="55">
        <v>0</v>
      </c>
    </row>
    <row r="18" spans="1:3" s="23" customFormat="1">
      <c r="A18" s="46">
        <v>13</v>
      </c>
      <c r="B18" s="57" t="s">
        <v>129</v>
      </c>
      <c r="C18" s="55">
        <v>0</v>
      </c>
    </row>
    <row r="19" spans="1:3" s="23" customFormat="1">
      <c r="A19" s="46">
        <v>14</v>
      </c>
      <c r="B19" s="57" t="s">
        <v>128</v>
      </c>
      <c r="C19" s="55">
        <v>0</v>
      </c>
    </row>
    <row r="20" spans="1:3" s="23" customFormat="1">
      <c r="A20" s="46">
        <v>15</v>
      </c>
      <c r="B20" s="57" t="s">
        <v>127</v>
      </c>
      <c r="C20" s="55">
        <v>0</v>
      </c>
    </row>
    <row r="21" spans="1:3" s="23" customFormat="1" ht="26.4">
      <c r="A21" s="46">
        <v>16</v>
      </c>
      <c r="B21" s="56" t="s">
        <v>126</v>
      </c>
      <c r="C21" s="55">
        <v>0</v>
      </c>
    </row>
    <row r="22" spans="1:3" s="23" customFormat="1">
      <c r="A22" s="46">
        <v>17</v>
      </c>
      <c r="B22" s="59" t="s">
        <v>125</v>
      </c>
      <c r="C22" s="55">
        <v>0</v>
      </c>
    </row>
    <row r="23" spans="1:3" s="23" customFormat="1">
      <c r="A23" s="46">
        <v>18</v>
      </c>
      <c r="B23" s="521" t="s">
        <v>553</v>
      </c>
      <c r="C23" s="55">
        <v>0</v>
      </c>
    </row>
    <row r="24" spans="1:3" s="23" customFormat="1">
      <c r="A24" s="46">
        <v>19</v>
      </c>
      <c r="B24" s="56" t="s">
        <v>124</v>
      </c>
      <c r="C24" s="55">
        <v>0</v>
      </c>
    </row>
    <row r="25" spans="1:3" s="23" customFormat="1" ht="26.4">
      <c r="A25" s="46">
        <v>20</v>
      </c>
      <c r="B25" s="56" t="s">
        <v>101</v>
      </c>
      <c r="C25" s="55">
        <v>0</v>
      </c>
    </row>
    <row r="26" spans="1:3" s="23" customFormat="1">
      <c r="A26" s="46">
        <v>21</v>
      </c>
      <c r="B26" s="58" t="s">
        <v>123</v>
      </c>
      <c r="C26" s="55">
        <v>0</v>
      </c>
    </row>
    <row r="27" spans="1:3" s="23" customFormat="1">
      <c r="A27" s="46">
        <v>22</v>
      </c>
      <c r="B27" s="58" t="s">
        <v>122</v>
      </c>
      <c r="C27" s="55">
        <v>0</v>
      </c>
    </row>
    <row r="28" spans="1:3" s="23" customFormat="1">
      <c r="A28" s="46">
        <v>23</v>
      </c>
      <c r="B28" s="58" t="s">
        <v>121</v>
      </c>
      <c r="C28" s="55">
        <v>0</v>
      </c>
    </row>
    <row r="29" spans="1:3" s="23" customFormat="1">
      <c r="A29" s="46">
        <v>24</v>
      </c>
      <c r="B29" s="60" t="s">
        <v>120</v>
      </c>
      <c r="C29" s="53">
        <v>226947624</v>
      </c>
    </row>
    <row r="30" spans="1:3" s="23" customFormat="1">
      <c r="A30" s="61"/>
      <c r="B30" s="62"/>
      <c r="C30" s="55">
        <v>0</v>
      </c>
    </row>
    <row r="31" spans="1:3" s="23" customFormat="1">
      <c r="A31" s="61">
        <v>25</v>
      </c>
      <c r="B31" s="60" t="s">
        <v>119</v>
      </c>
      <c r="C31" s="53">
        <v>34962200</v>
      </c>
    </row>
    <row r="32" spans="1:3" s="23" customFormat="1">
      <c r="A32" s="61">
        <v>26</v>
      </c>
      <c r="B32" s="51" t="s">
        <v>118</v>
      </c>
      <c r="C32" s="63">
        <v>34962200</v>
      </c>
    </row>
    <row r="33" spans="1:3" s="23" customFormat="1">
      <c r="A33" s="61">
        <v>27</v>
      </c>
      <c r="B33" s="64" t="s">
        <v>192</v>
      </c>
      <c r="C33" s="55">
        <v>0</v>
      </c>
    </row>
    <row r="34" spans="1:3" s="23" customFormat="1">
      <c r="A34" s="61">
        <v>28</v>
      </c>
      <c r="B34" s="64" t="s">
        <v>117</v>
      </c>
      <c r="C34" s="55">
        <v>34962200</v>
      </c>
    </row>
    <row r="35" spans="1:3" s="23" customFormat="1">
      <c r="A35" s="61">
        <v>29</v>
      </c>
      <c r="B35" s="51" t="s">
        <v>116</v>
      </c>
      <c r="C35" s="55">
        <v>0</v>
      </c>
    </row>
    <row r="36" spans="1:3" s="23" customFormat="1">
      <c r="A36" s="61">
        <v>30</v>
      </c>
      <c r="B36" s="60" t="s">
        <v>115</v>
      </c>
      <c r="C36" s="53">
        <v>0</v>
      </c>
    </row>
    <row r="37" spans="1:3" s="23" customFormat="1">
      <c r="A37" s="61">
        <v>31</v>
      </c>
      <c r="B37" s="56" t="s">
        <v>114</v>
      </c>
      <c r="C37" s="55">
        <v>0</v>
      </c>
    </row>
    <row r="38" spans="1:3" s="23" customFormat="1">
      <c r="A38" s="61">
        <v>32</v>
      </c>
      <c r="B38" s="57" t="s">
        <v>113</v>
      </c>
      <c r="C38" s="55">
        <v>0</v>
      </c>
    </row>
    <row r="39" spans="1:3" s="23" customFormat="1">
      <c r="A39" s="61">
        <v>33</v>
      </c>
      <c r="B39" s="56" t="s">
        <v>112</v>
      </c>
      <c r="C39" s="55">
        <v>0</v>
      </c>
    </row>
    <row r="40" spans="1:3" s="23" customFormat="1" ht="26.4">
      <c r="A40" s="61">
        <v>34</v>
      </c>
      <c r="B40" s="56" t="s">
        <v>101</v>
      </c>
      <c r="C40" s="55">
        <v>0</v>
      </c>
    </row>
    <row r="41" spans="1:3" s="23" customFormat="1">
      <c r="A41" s="61">
        <v>35</v>
      </c>
      <c r="B41" s="58" t="s">
        <v>111</v>
      </c>
      <c r="C41" s="55">
        <v>0</v>
      </c>
    </row>
    <row r="42" spans="1:3" s="23" customFormat="1">
      <c r="A42" s="61">
        <v>36</v>
      </c>
      <c r="B42" s="60" t="s">
        <v>110</v>
      </c>
      <c r="C42" s="53">
        <v>34962200</v>
      </c>
    </row>
    <row r="43" spans="1:3" s="23" customFormat="1">
      <c r="A43" s="61"/>
      <c r="B43" s="62"/>
      <c r="C43" s="55">
        <v>0</v>
      </c>
    </row>
    <row r="44" spans="1:3" s="23" customFormat="1">
      <c r="A44" s="61">
        <v>37</v>
      </c>
      <c r="B44" s="65" t="s">
        <v>109</v>
      </c>
      <c r="C44" s="53">
        <v>47347982.490000002</v>
      </c>
    </row>
    <row r="45" spans="1:3" s="23" customFormat="1">
      <c r="A45" s="61">
        <v>38</v>
      </c>
      <c r="B45" s="51" t="s">
        <v>108</v>
      </c>
      <c r="C45" s="55">
        <v>47347982.490000002</v>
      </c>
    </row>
    <row r="46" spans="1:3" s="23" customFormat="1">
      <c r="A46" s="61">
        <v>39</v>
      </c>
      <c r="B46" s="51" t="s">
        <v>107</v>
      </c>
      <c r="C46" s="55">
        <v>0</v>
      </c>
    </row>
    <row r="47" spans="1:3" s="23" customFormat="1">
      <c r="A47" s="61">
        <v>40</v>
      </c>
      <c r="B47" s="51" t="s">
        <v>106</v>
      </c>
      <c r="C47" s="55">
        <v>0</v>
      </c>
    </row>
    <row r="48" spans="1:3" s="23" customFormat="1">
      <c r="A48" s="61">
        <v>41</v>
      </c>
      <c r="B48" s="65" t="s">
        <v>105</v>
      </c>
      <c r="C48" s="53">
        <v>0</v>
      </c>
    </row>
    <row r="49" spans="1:3" s="23" customFormat="1">
      <c r="A49" s="61">
        <v>42</v>
      </c>
      <c r="B49" s="56" t="s">
        <v>104</v>
      </c>
      <c r="C49" s="55">
        <v>0</v>
      </c>
    </row>
    <row r="50" spans="1:3" s="23" customFormat="1">
      <c r="A50" s="61">
        <v>43</v>
      </c>
      <c r="B50" s="57" t="s">
        <v>103</v>
      </c>
      <c r="C50" s="55">
        <v>0</v>
      </c>
    </row>
    <row r="51" spans="1:3" s="23" customFormat="1">
      <c r="A51" s="61">
        <v>44</v>
      </c>
      <c r="B51" s="56" t="s">
        <v>102</v>
      </c>
      <c r="C51" s="55">
        <v>0</v>
      </c>
    </row>
    <row r="52" spans="1:3" s="23" customFormat="1" ht="26.4">
      <c r="A52" s="61">
        <v>45</v>
      </c>
      <c r="B52" s="56" t="s">
        <v>101</v>
      </c>
      <c r="C52" s="55">
        <v>0</v>
      </c>
    </row>
    <row r="53" spans="1:3" s="23" customFormat="1" ht="13.8" thickBot="1">
      <c r="A53" s="61">
        <v>46</v>
      </c>
      <c r="B53" s="66" t="s">
        <v>100</v>
      </c>
      <c r="C53" s="67">
        <v>47347982.490000002</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23"/>
  <sheetViews>
    <sheetView workbookViewId="0"/>
  </sheetViews>
  <sheetFormatPr defaultColWidth="9.109375" defaultRowHeight="13.8"/>
  <cols>
    <col min="1" max="1" width="9.44140625" style="164" bestFit="1" customWidth="1"/>
    <col min="2" max="2" width="59" style="164" customWidth="1"/>
    <col min="3" max="3" width="16.6640625" style="164" bestFit="1" customWidth="1"/>
    <col min="4" max="4" width="13.33203125" style="164" bestFit="1" customWidth="1"/>
    <col min="5" max="16384" width="9.109375" style="164"/>
  </cols>
  <sheetData>
    <row r="1" spans="1:4">
      <c r="A1" s="162" t="s">
        <v>30</v>
      </c>
      <c r="B1" s="3" t="str">
        <f>Info!C2</f>
        <v>Terabank</v>
      </c>
    </row>
    <row r="2" spans="1:4" s="162" customFormat="1" ht="15.75" customHeight="1">
      <c r="A2" s="162" t="s">
        <v>31</v>
      </c>
      <c r="B2" s="308">
        <f>'1. key ratios'!B2</f>
        <v>45291</v>
      </c>
    </row>
    <row r="3" spans="1:4" s="162" customFormat="1" ht="15.75" customHeight="1"/>
    <row r="4" spans="1:4" ht="14.4" thickBot="1">
      <c r="A4" s="164" t="s">
        <v>281</v>
      </c>
      <c r="B4" s="240" t="s">
        <v>282</v>
      </c>
    </row>
    <row r="5" spans="1:4" s="169" customFormat="1" ht="12.75" customHeight="1">
      <c r="A5" s="295"/>
      <c r="B5" s="296" t="s">
        <v>285</v>
      </c>
      <c r="C5" s="233" t="s">
        <v>283</v>
      </c>
      <c r="D5" s="234" t="s">
        <v>284</v>
      </c>
    </row>
    <row r="6" spans="1:4" s="241" customFormat="1">
      <c r="A6" s="235">
        <v>1</v>
      </c>
      <c r="B6" s="290" t="s">
        <v>286</v>
      </c>
      <c r="C6" s="290"/>
      <c r="D6" s="236"/>
    </row>
    <row r="7" spans="1:4" s="241" customFormat="1">
      <c r="A7" s="237" t="s">
        <v>272</v>
      </c>
      <c r="B7" s="291" t="s">
        <v>287</v>
      </c>
      <c r="C7" s="286">
        <v>4.4999999999999998E-2</v>
      </c>
      <c r="D7" s="287">
        <v>63085469.315001011</v>
      </c>
    </row>
    <row r="8" spans="1:4" s="241" customFormat="1">
      <c r="A8" s="237" t="s">
        <v>273</v>
      </c>
      <c r="B8" s="291" t="s">
        <v>288</v>
      </c>
      <c r="C8" s="286">
        <v>0.06</v>
      </c>
      <c r="D8" s="287">
        <v>84113959.086668015</v>
      </c>
    </row>
    <row r="9" spans="1:4" s="241" customFormat="1">
      <c r="A9" s="237" t="s">
        <v>274</v>
      </c>
      <c r="B9" s="291" t="s">
        <v>289</v>
      </c>
      <c r="C9" s="286">
        <v>0.08</v>
      </c>
      <c r="D9" s="287">
        <v>112151945.44889069</v>
      </c>
    </row>
    <row r="10" spans="1:4" s="241" customFormat="1">
      <c r="A10" s="235" t="s">
        <v>275</v>
      </c>
      <c r="B10" s="290" t="s">
        <v>290</v>
      </c>
      <c r="C10" s="290"/>
      <c r="D10" s="290"/>
    </row>
    <row r="11" spans="1:4" s="242" customFormat="1">
      <c r="A11" s="238" t="s">
        <v>276</v>
      </c>
      <c r="B11" s="285" t="s">
        <v>356</v>
      </c>
      <c r="C11" s="286">
        <v>2.5000000000000001E-2</v>
      </c>
      <c r="D11" s="287">
        <v>35047482.952778339</v>
      </c>
    </row>
    <row r="12" spans="1:4" s="242" customFormat="1">
      <c r="A12" s="238" t="s">
        <v>277</v>
      </c>
      <c r="B12" s="285" t="s">
        <v>291</v>
      </c>
      <c r="C12" s="286">
        <v>0</v>
      </c>
      <c r="D12" s="287">
        <v>0</v>
      </c>
    </row>
    <row r="13" spans="1:4" s="242" customFormat="1">
      <c r="A13" s="238" t="s">
        <v>278</v>
      </c>
      <c r="B13" s="285" t="s">
        <v>292</v>
      </c>
      <c r="C13" s="286">
        <v>0</v>
      </c>
      <c r="D13" s="287">
        <v>0</v>
      </c>
    </row>
    <row r="14" spans="1:4" s="242" customFormat="1">
      <c r="A14" s="235" t="s">
        <v>279</v>
      </c>
      <c r="B14" s="290" t="s">
        <v>353</v>
      </c>
      <c r="C14" s="290"/>
      <c r="D14" s="290"/>
    </row>
    <row r="15" spans="1:4" s="242" customFormat="1">
      <c r="A15" s="238">
        <v>3.1</v>
      </c>
      <c r="B15" s="285" t="s">
        <v>297</v>
      </c>
      <c r="C15" s="286">
        <v>5.0185189468288843E-2</v>
      </c>
      <c r="D15" s="287">
        <v>70354582.894872174</v>
      </c>
    </row>
    <row r="16" spans="1:4" s="242" customFormat="1">
      <c r="A16" s="238">
        <v>3.2</v>
      </c>
      <c r="B16" s="285" t="s">
        <v>298</v>
      </c>
      <c r="C16" s="286">
        <v>6.0471901985407785E-2</v>
      </c>
      <c r="D16" s="287">
        <v>84775518.158226475</v>
      </c>
    </row>
    <row r="17" spans="1:4" s="241" customFormat="1">
      <c r="A17" s="238">
        <v>3.3</v>
      </c>
      <c r="B17" s="285" t="s">
        <v>299</v>
      </c>
      <c r="C17" s="286">
        <v>7.4007050034248512E-2</v>
      </c>
      <c r="D17" s="287">
        <v>103750432.97842953</v>
      </c>
    </row>
    <row r="18" spans="1:4" s="169" customFormat="1" ht="12.75" customHeight="1">
      <c r="A18" s="293"/>
      <c r="B18" s="294" t="s">
        <v>352</v>
      </c>
      <c r="C18" s="289" t="s">
        <v>283</v>
      </c>
      <c r="D18" s="292" t="s">
        <v>284</v>
      </c>
    </row>
    <row r="19" spans="1:4" s="241" customFormat="1">
      <c r="A19" s="239">
        <v>4</v>
      </c>
      <c r="B19" s="285" t="s">
        <v>293</v>
      </c>
      <c r="C19" s="288">
        <v>0.12018518946828885</v>
      </c>
      <c r="D19" s="287">
        <v>168487535.16265154</v>
      </c>
    </row>
    <row r="20" spans="1:4" s="241" customFormat="1">
      <c r="A20" s="239">
        <v>5</v>
      </c>
      <c r="B20" s="285" t="s">
        <v>90</v>
      </c>
      <c r="C20" s="288">
        <v>0.14547190198540777</v>
      </c>
      <c r="D20" s="287">
        <v>203936960.19767281</v>
      </c>
    </row>
    <row r="21" spans="1:4" s="241" customFormat="1" ht="14.4" thickBot="1">
      <c r="A21" s="243" t="s">
        <v>280</v>
      </c>
      <c r="B21" s="244" t="s">
        <v>294</v>
      </c>
      <c r="C21" s="288">
        <v>0.17900705003424852</v>
      </c>
      <c r="D21" s="287">
        <v>250949861.38009858</v>
      </c>
    </row>
    <row r="23" spans="1:4" ht="53.4">
      <c r="B23" s="201"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70" zoomScaleNormal="70" workbookViewId="0">
      <pane xSplit="1" ySplit="5" topLeftCell="B6" activePane="bottomRight" state="frozen"/>
      <selection pane="topRight"/>
      <selection pane="bottomLeft"/>
      <selection pane="bottomRight" activeCell="B6" sqref="B6"/>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Info!C2</f>
        <v>Terabank</v>
      </c>
      <c r="E1" s="4"/>
      <c r="F1" s="4"/>
    </row>
    <row r="2" spans="1:6" s="2" customFormat="1" ht="15.75" customHeight="1">
      <c r="A2" s="2" t="s">
        <v>31</v>
      </c>
      <c r="B2" s="308">
        <f>'1. key ratios'!B2</f>
        <v>45291</v>
      </c>
    </row>
    <row r="3" spans="1:6" s="2" customFormat="1" ht="15.75" customHeight="1">
      <c r="A3" s="68"/>
    </row>
    <row r="4" spans="1:6" s="2" customFormat="1" ht="15.75" customHeight="1" thickBot="1">
      <c r="A4" s="2" t="s">
        <v>47</v>
      </c>
      <c r="B4" s="156" t="s">
        <v>178</v>
      </c>
      <c r="D4" s="14" t="s">
        <v>35</v>
      </c>
    </row>
    <row r="5" spans="1:6" ht="26.4">
      <c r="A5" s="69" t="s">
        <v>6</v>
      </c>
      <c r="B5" s="176" t="s">
        <v>218</v>
      </c>
      <c r="C5" s="70" t="s">
        <v>660</v>
      </c>
      <c r="D5" s="71" t="s">
        <v>49</v>
      </c>
    </row>
    <row r="6" spans="1:6" ht="14.4">
      <c r="A6" s="356">
        <v>1</v>
      </c>
      <c r="B6" s="357" t="s">
        <v>561</v>
      </c>
      <c r="C6" s="422">
        <v>178448137.50999999</v>
      </c>
      <c r="D6" s="72"/>
      <c r="E6" s="73"/>
    </row>
    <row r="7" spans="1:6" ht="14.4">
      <c r="A7" s="356">
        <v>1.1000000000000001</v>
      </c>
      <c r="B7" s="358" t="s">
        <v>562</v>
      </c>
      <c r="C7" s="422">
        <v>41420801.130000003</v>
      </c>
      <c r="D7" s="74"/>
      <c r="E7" s="73"/>
    </row>
    <row r="8" spans="1:6" ht="14.4">
      <c r="A8" s="356">
        <v>1.2</v>
      </c>
      <c r="B8" s="358" t="s">
        <v>563</v>
      </c>
      <c r="C8" s="422">
        <v>118788312.98999999</v>
      </c>
      <c r="D8" s="74"/>
      <c r="E8" s="73"/>
    </row>
    <row r="9" spans="1:6" ht="14.4">
      <c r="A9" s="356">
        <v>1.3</v>
      </c>
      <c r="B9" s="358" t="s">
        <v>564</v>
      </c>
      <c r="C9" s="422">
        <v>18239023.389999997</v>
      </c>
      <c r="D9" s="74"/>
      <c r="E9" s="73"/>
    </row>
    <row r="10" spans="1:6" ht="14.4">
      <c r="A10" s="356">
        <v>2</v>
      </c>
      <c r="B10" s="359" t="s">
        <v>565</v>
      </c>
      <c r="C10" s="422">
        <v>0</v>
      </c>
      <c r="D10" s="74"/>
      <c r="E10" s="73"/>
    </row>
    <row r="11" spans="1:6" ht="14.4">
      <c r="A11" s="356">
        <v>2.1</v>
      </c>
      <c r="B11" s="360" t="s">
        <v>566</v>
      </c>
      <c r="C11" s="422">
        <v>0</v>
      </c>
      <c r="D11" s="420"/>
      <c r="E11" s="75"/>
    </row>
    <row r="12" spans="1:6" ht="14.4">
      <c r="A12" s="356">
        <v>3</v>
      </c>
      <c r="B12" s="361" t="s">
        <v>567</v>
      </c>
      <c r="C12" s="422">
        <v>0</v>
      </c>
      <c r="D12" s="420"/>
      <c r="E12" s="75"/>
    </row>
    <row r="13" spans="1:6" ht="14.4">
      <c r="A13" s="356">
        <v>4</v>
      </c>
      <c r="B13" s="362" t="s">
        <v>568</v>
      </c>
      <c r="C13" s="422">
        <v>0</v>
      </c>
      <c r="D13" s="420"/>
      <c r="E13" s="75"/>
    </row>
    <row r="14" spans="1:6" ht="14.4">
      <c r="A14" s="356">
        <v>5</v>
      </c>
      <c r="B14" s="363" t="s">
        <v>569</v>
      </c>
      <c r="C14" s="422">
        <v>0</v>
      </c>
      <c r="D14" s="420"/>
      <c r="E14" s="75"/>
    </row>
    <row r="15" spans="1:6" ht="14.4">
      <c r="A15" s="356">
        <v>5.0999999999999996</v>
      </c>
      <c r="B15" s="364" t="s">
        <v>570</v>
      </c>
      <c r="C15" s="422">
        <v>0</v>
      </c>
      <c r="D15" s="420"/>
      <c r="E15" s="73"/>
    </row>
    <row r="16" spans="1:6" ht="14.4">
      <c r="A16" s="356">
        <v>5.2</v>
      </c>
      <c r="B16" s="364" t="s">
        <v>571</v>
      </c>
      <c r="C16" s="422">
        <v>0</v>
      </c>
      <c r="D16" s="74"/>
      <c r="E16" s="73"/>
    </row>
    <row r="17" spans="1:5" ht="14.4">
      <c r="A17" s="356">
        <v>5.3</v>
      </c>
      <c r="B17" s="365" t="s">
        <v>572</v>
      </c>
      <c r="C17" s="422">
        <v>0</v>
      </c>
      <c r="D17" s="74"/>
      <c r="E17" s="73"/>
    </row>
    <row r="18" spans="1:5" ht="14.4">
      <c r="A18" s="356">
        <v>6</v>
      </c>
      <c r="B18" s="361" t="s">
        <v>573</v>
      </c>
      <c r="C18" s="422">
        <v>1435737981.3268199</v>
      </c>
      <c r="D18" s="74"/>
      <c r="E18" s="73"/>
    </row>
    <row r="19" spans="1:5" ht="14.4">
      <c r="A19" s="356">
        <v>6.1</v>
      </c>
      <c r="B19" s="364" t="s">
        <v>571</v>
      </c>
      <c r="C19" s="422">
        <v>157585228.71165574</v>
      </c>
      <c r="D19" s="74"/>
      <c r="E19" s="73"/>
    </row>
    <row r="20" spans="1:5" ht="14.4">
      <c r="A20" s="356">
        <v>6.2</v>
      </c>
      <c r="B20" s="365" t="s">
        <v>572</v>
      </c>
      <c r="C20" s="422">
        <v>1278152752.615164</v>
      </c>
      <c r="D20" s="74"/>
      <c r="E20" s="73"/>
    </row>
    <row r="21" spans="1:5" ht="14.4">
      <c r="A21" s="356">
        <v>7</v>
      </c>
      <c r="B21" s="359" t="s">
        <v>574</v>
      </c>
      <c r="C21" s="422">
        <v>2538</v>
      </c>
      <c r="D21" s="74"/>
      <c r="E21" s="73"/>
    </row>
    <row r="22" spans="1:5" ht="14.4">
      <c r="A22" s="356">
        <v>8</v>
      </c>
      <c r="B22" s="366" t="s">
        <v>575</v>
      </c>
      <c r="C22" s="422">
        <v>0</v>
      </c>
      <c r="D22" s="74"/>
      <c r="E22" s="73"/>
    </row>
    <row r="23" spans="1:5" ht="14.4">
      <c r="A23" s="356">
        <v>9</v>
      </c>
      <c r="B23" s="362" t="s">
        <v>576</v>
      </c>
      <c r="C23" s="422">
        <v>27424405</v>
      </c>
      <c r="D23" s="421"/>
      <c r="E23" s="73"/>
    </row>
    <row r="24" spans="1:5" ht="14.4">
      <c r="A24" s="356">
        <v>9.1</v>
      </c>
      <c r="B24" s="364" t="s">
        <v>577</v>
      </c>
      <c r="C24" s="422">
        <v>27424405</v>
      </c>
      <c r="D24" s="76"/>
      <c r="E24" s="73"/>
    </row>
    <row r="25" spans="1:5" ht="14.4">
      <c r="A25" s="356">
        <v>9.1999999999999993</v>
      </c>
      <c r="B25" s="364" t="s">
        <v>578</v>
      </c>
      <c r="C25" s="422">
        <v>0</v>
      </c>
      <c r="D25" s="419"/>
      <c r="E25" s="77"/>
    </row>
    <row r="26" spans="1:5" ht="14.4">
      <c r="A26" s="356">
        <v>10</v>
      </c>
      <c r="B26" s="362" t="s">
        <v>579</v>
      </c>
      <c r="C26" s="422">
        <v>25229199</v>
      </c>
      <c r="D26" s="520" t="s">
        <v>701</v>
      </c>
      <c r="E26" s="73"/>
    </row>
    <row r="27" spans="1:5" ht="14.4">
      <c r="A27" s="356">
        <v>10.1</v>
      </c>
      <c r="B27" s="364" t="s">
        <v>580</v>
      </c>
      <c r="C27" s="422">
        <v>20374000</v>
      </c>
      <c r="D27" s="74"/>
      <c r="E27" s="73"/>
    </row>
    <row r="28" spans="1:5" ht="14.4">
      <c r="A28" s="356">
        <v>10.199999999999999</v>
      </c>
      <c r="B28" s="364" t="s">
        <v>581</v>
      </c>
      <c r="C28" s="422">
        <v>4855199</v>
      </c>
      <c r="D28" s="74"/>
      <c r="E28" s="73"/>
    </row>
    <row r="29" spans="1:5" ht="14.4">
      <c r="A29" s="356">
        <v>11</v>
      </c>
      <c r="B29" s="362" t="s">
        <v>582</v>
      </c>
      <c r="C29" s="422">
        <v>0</v>
      </c>
      <c r="D29" s="74"/>
      <c r="E29" s="73"/>
    </row>
    <row r="30" spans="1:5" ht="14.4">
      <c r="A30" s="356">
        <v>11.1</v>
      </c>
      <c r="B30" s="364" t="s">
        <v>583</v>
      </c>
      <c r="C30" s="422">
        <v>0</v>
      </c>
      <c r="D30" s="74"/>
      <c r="E30" s="73"/>
    </row>
    <row r="31" spans="1:5" ht="14.4">
      <c r="A31" s="356">
        <v>11.2</v>
      </c>
      <c r="B31" s="364" t="s">
        <v>584</v>
      </c>
      <c r="C31" s="422">
        <v>0</v>
      </c>
      <c r="D31" s="74"/>
      <c r="E31" s="73"/>
    </row>
    <row r="32" spans="1:5" ht="14.4">
      <c r="A32" s="356">
        <v>13</v>
      </c>
      <c r="B32" s="362" t="s">
        <v>585</v>
      </c>
      <c r="C32" s="422">
        <v>22293026.558448527</v>
      </c>
      <c r="D32" s="74"/>
      <c r="E32" s="73"/>
    </row>
    <row r="33" spans="1:5" ht="14.4">
      <c r="A33" s="356">
        <v>13.1</v>
      </c>
      <c r="B33" s="367" t="s">
        <v>586</v>
      </c>
      <c r="C33" s="422">
        <v>15786080</v>
      </c>
      <c r="D33" s="74"/>
      <c r="E33" s="73"/>
    </row>
    <row r="34" spans="1:5" ht="14.4">
      <c r="A34" s="356">
        <v>13.2</v>
      </c>
      <c r="B34" s="367" t="s">
        <v>587</v>
      </c>
      <c r="C34" s="422">
        <v>0</v>
      </c>
      <c r="D34" s="76"/>
      <c r="E34" s="73"/>
    </row>
    <row r="35" spans="1:5" ht="14.4">
      <c r="A35" s="356">
        <v>14</v>
      </c>
      <c r="B35" s="368" t="s">
        <v>588</v>
      </c>
      <c r="C35" s="422">
        <v>1689135287.3952682</v>
      </c>
      <c r="D35" s="76"/>
      <c r="E35" s="73"/>
    </row>
    <row r="36" spans="1:5" ht="14.4">
      <c r="A36" s="356"/>
      <c r="B36" s="369" t="s">
        <v>589</v>
      </c>
      <c r="C36" s="422">
        <v>0</v>
      </c>
      <c r="D36" s="78"/>
      <c r="E36" s="73"/>
    </row>
    <row r="37" spans="1:5" ht="14.4">
      <c r="A37" s="356">
        <v>15</v>
      </c>
      <c r="B37" s="370" t="s">
        <v>590</v>
      </c>
      <c r="C37" s="422">
        <v>0</v>
      </c>
      <c r="D37" s="419"/>
      <c r="E37" s="77"/>
    </row>
    <row r="38" spans="1:5" ht="14.4">
      <c r="A38" s="372">
        <v>15.1</v>
      </c>
      <c r="B38" s="373" t="s">
        <v>566</v>
      </c>
      <c r="C38" s="422">
        <v>0</v>
      </c>
      <c r="D38" s="74"/>
      <c r="E38" s="73"/>
    </row>
    <row r="39" spans="1:5" ht="14.4">
      <c r="A39" s="372">
        <v>16</v>
      </c>
      <c r="B39" s="359" t="s">
        <v>591</v>
      </c>
      <c r="C39" s="422">
        <v>787883.35000000009</v>
      </c>
      <c r="D39" s="74"/>
      <c r="E39" s="73"/>
    </row>
    <row r="40" spans="1:5" ht="14.4">
      <c r="A40" s="372">
        <v>17</v>
      </c>
      <c r="B40" s="359" t="s">
        <v>592</v>
      </c>
      <c r="C40" s="422">
        <v>1332161274.1032147</v>
      </c>
      <c r="D40" s="74"/>
      <c r="E40" s="73"/>
    </row>
    <row r="41" spans="1:5" ht="14.4">
      <c r="A41" s="372">
        <v>17.100000000000001</v>
      </c>
      <c r="B41" s="374" t="s">
        <v>593</v>
      </c>
      <c r="C41" s="422">
        <v>1109314571.5900252</v>
      </c>
      <c r="D41" s="74"/>
      <c r="E41" s="73"/>
    </row>
    <row r="42" spans="1:5" ht="14.4">
      <c r="A42" s="372">
        <v>17.2</v>
      </c>
      <c r="B42" s="375" t="s">
        <v>594</v>
      </c>
      <c r="C42" s="422">
        <v>204901281.30000001</v>
      </c>
      <c r="D42" s="74"/>
      <c r="E42" s="73"/>
    </row>
    <row r="43" spans="1:5" ht="14.4">
      <c r="A43" s="372">
        <v>17.3</v>
      </c>
      <c r="B43" s="410" t="s">
        <v>595</v>
      </c>
      <c r="C43" s="422">
        <v>0</v>
      </c>
      <c r="D43" s="76"/>
      <c r="E43" s="73"/>
    </row>
    <row r="44" spans="1:5" ht="14.4">
      <c r="A44" s="372">
        <v>17.399999999999999</v>
      </c>
      <c r="B44" s="411" t="s">
        <v>596</v>
      </c>
      <c r="C44" s="422">
        <v>17945421.213189434</v>
      </c>
      <c r="D44" s="412"/>
      <c r="E44" s="73"/>
    </row>
    <row r="45" spans="1:5" ht="14.4">
      <c r="A45" s="372">
        <v>18</v>
      </c>
      <c r="B45" s="383" t="s">
        <v>597</v>
      </c>
      <c r="C45" s="422">
        <v>967084.60212521965</v>
      </c>
      <c r="D45" s="418"/>
      <c r="E45" s="77"/>
    </row>
    <row r="46" spans="1:5" ht="14.4">
      <c r="A46" s="372">
        <v>19</v>
      </c>
      <c r="B46" s="383" t="s">
        <v>598</v>
      </c>
      <c r="C46" s="422">
        <v>3696273</v>
      </c>
      <c r="D46" s="413"/>
    </row>
    <row r="47" spans="1:5" ht="14.4">
      <c r="A47" s="372">
        <v>19.100000000000001</v>
      </c>
      <c r="B47" s="414" t="s">
        <v>599</v>
      </c>
      <c r="C47" s="422">
        <v>2346906</v>
      </c>
      <c r="D47" s="413"/>
    </row>
    <row r="48" spans="1:5" ht="14.4">
      <c r="A48" s="372">
        <v>19.2</v>
      </c>
      <c r="B48" s="414" t="s">
        <v>600</v>
      </c>
      <c r="C48" s="422">
        <v>1349367</v>
      </c>
      <c r="D48" s="413"/>
    </row>
    <row r="49" spans="1:4" ht="14.4">
      <c r="A49" s="372">
        <v>20</v>
      </c>
      <c r="B49" s="378" t="s">
        <v>601</v>
      </c>
      <c r="C49" s="422">
        <v>98920914.170000002</v>
      </c>
      <c r="D49" s="520" t="s">
        <v>713</v>
      </c>
    </row>
    <row r="50" spans="1:4" ht="14.4">
      <c r="A50" s="372">
        <v>21</v>
      </c>
      <c r="B50" s="415" t="s">
        <v>602</v>
      </c>
      <c r="C50" s="422">
        <v>425034.35000000009</v>
      </c>
      <c r="D50" s="413"/>
    </row>
    <row r="51" spans="1:4" ht="14.4">
      <c r="A51" s="372">
        <v>21.1</v>
      </c>
      <c r="B51" s="375" t="s">
        <v>603</v>
      </c>
      <c r="C51" s="422">
        <v>0</v>
      </c>
      <c r="D51" s="413"/>
    </row>
    <row r="52" spans="1:4" ht="14.4">
      <c r="A52" s="372">
        <v>22</v>
      </c>
      <c r="B52" s="379" t="s">
        <v>604</v>
      </c>
      <c r="C52" s="422">
        <v>1436958463.5753398</v>
      </c>
      <c r="D52" s="413"/>
    </row>
    <row r="53" spans="1:4" ht="14.4">
      <c r="A53" s="372"/>
      <c r="B53" s="380" t="s">
        <v>605</v>
      </c>
      <c r="C53" s="422">
        <v>0</v>
      </c>
      <c r="D53" s="413"/>
    </row>
    <row r="54" spans="1:4" ht="14.4">
      <c r="A54" s="372">
        <v>23</v>
      </c>
      <c r="B54" s="378" t="s">
        <v>606</v>
      </c>
      <c r="C54" s="422">
        <v>121372000</v>
      </c>
      <c r="D54" s="520" t="s">
        <v>714</v>
      </c>
    </row>
    <row r="55" spans="1:4" ht="14.4">
      <c r="A55" s="372">
        <v>24</v>
      </c>
      <c r="B55" s="378" t="s">
        <v>607</v>
      </c>
      <c r="C55" s="422">
        <v>0</v>
      </c>
      <c r="D55" s="413"/>
    </row>
    <row r="56" spans="1:4" ht="14.4">
      <c r="A56" s="372">
        <v>25</v>
      </c>
      <c r="B56" s="383" t="s">
        <v>608</v>
      </c>
      <c r="C56" s="422">
        <v>0</v>
      </c>
      <c r="D56" s="413"/>
    </row>
    <row r="57" spans="1:4" ht="14.4">
      <c r="A57" s="372">
        <v>26</v>
      </c>
      <c r="B57" s="383" t="s">
        <v>609</v>
      </c>
      <c r="C57" s="422">
        <v>0</v>
      </c>
      <c r="D57" s="413"/>
    </row>
    <row r="58" spans="1:4" ht="14.4">
      <c r="A58" s="372">
        <v>27</v>
      </c>
      <c r="B58" s="383" t="s">
        <v>610</v>
      </c>
      <c r="C58" s="422">
        <v>0</v>
      </c>
      <c r="D58" s="413"/>
    </row>
    <row r="59" spans="1:4" ht="14.4">
      <c r="A59" s="372">
        <v>27.1</v>
      </c>
      <c r="B59" s="411" t="s">
        <v>611</v>
      </c>
      <c r="C59" s="422">
        <v>0</v>
      </c>
      <c r="D59" s="413"/>
    </row>
    <row r="60" spans="1:4" ht="14.4">
      <c r="A60" s="372">
        <v>27.2</v>
      </c>
      <c r="B60" s="411" t="s">
        <v>612</v>
      </c>
      <c r="C60" s="422">
        <v>0</v>
      </c>
      <c r="D60" s="413"/>
    </row>
    <row r="61" spans="1:4" ht="14.4">
      <c r="A61" s="372">
        <v>28</v>
      </c>
      <c r="B61" s="381" t="s">
        <v>613</v>
      </c>
      <c r="C61" s="422">
        <v>0</v>
      </c>
      <c r="D61" s="413"/>
    </row>
    <row r="62" spans="1:4" ht="14.4">
      <c r="A62" s="372">
        <v>29</v>
      </c>
      <c r="B62" s="383" t="s">
        <v>614</v>
      </c>
      <c r="C62" s="422">
        <v>0</v>
      </c>
      <c r="D62" s="413"/>
    </row>
    <row r="63" spans="1:4" ht="14.4">
      <c r="A63" s="372">
        <v>29.1</v>
      </c>
      <c r="B63" s="416" t="s">
        <v>615</v>
      </c>
      <c r="C63" s="422">
        <v>0</v>
      </c>
      <c r="D63" s="413"/>
    </row>
    <row r="64" spans="1:4" ht="14.4">
      <c r="A64" s="372">
        <v>29.2</v>
      </c>
      <c r="B64" s="414" t="s">
        <v>616</v>
      </c>
      <c r="C64" s="422">
        <v>0</v>
      </c>
      <c r="D64" s="413"/>
    </row>
    <row r="65" spans="1:4" ht="14.4">
      <c r="A65" s="372">
        <v>29.3</v>
      </c>
      <c r="B65" s="414" t="s">
        <v>617</v>
      </c>
      <c r="C65" s="422">
        <v>0</v>
      </c>
      <c r="D65" s="413"/>
    </row>
    <row r="66" spans="1:4" ht="14.4">
      <c r="A66" s="372">
        <v>30</v>
      </c>
      <c r="B66" s="383" t="s">
        <v>618</v>
      </c>
      <c r="C66" s="422">
        <v>130804823</v>
      </c>
      <c r="D66" s="520" t="s">
        <v>715</v>
      </c>
    </row>
    <row r="67" spans="1:4" ht="14.4">
      <c r="A67" s="372">
        <v>31</v>
      </c>
      <c r="B67" s="417" t="s">
        <v>619</v>
      </c>
      <c r="C67" s="422">
        <v>252176823</v>
      </c>
      <c r="D67" s="413"/>
    </row>
    <row r="68" spans="1:4" ht="14.4">
      <c r="A68" s="372">
        <v>32</v>
      </c>
      <c r="B68" s="383" t="s">
        <v>620</v>
      </c>
      <c r="C68" s="422">
        <v>1689135286.5753398</v>
      </c>
      <c r="D68" s="41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2"/>
  <sheetViews>
    <sheetView zoomScale="70" zoomScaleNormal="70" workbookViewId="0">
      <pane xSplit="1" ySplit="4" topLeftCell="B5" activePane="bottomRight" state="frozen"/>
      <selection pane="topRight"/>
      <selection pane="bottomLeft"/>
      <selection pane="bottomRight" activeCell="B5" sqref="B5"/>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13" bestFit="1" customWidth="1"/>
    <col min="17" max="17" width="14.6640625" style="13" customWidth="1"/>
    <col min="18" max="18" width="13" style="13" bestFit="1" customWidth="1"/>
    <col min="19" max="19" width="34.88671875" style="13" customWidth="1"/>
    <col min="20" max="16384" width="9.109375" style="13"/>
  </cols>
  <sheetData>
    <row r="1" spans="1:19">
      <c r="A1" s="2" t="s">
        <v>30</v>
      </c>
      <c r="B1" s="3" t="str">
        <f>Info!C2</f>
        <v>Terabank</v>
      </c>
    </row>
    <row r="2" spans="1:19">
      <c r="A2" s="2" t="s">
        <v>31</v>
      </c>
      <c r="B2" s="308">
        <f>'1. key ratios'!B2</f>
        <v>45291</v>
      </c>
    </row>
    <row r="4" spans="1:19" ht="27" thickBot="1">
      <c r="A4" s="4" t="s">
        <v>146</v>
      </c>
      <c r="B4" s="193" t="s">
        <v>251</v>
      </c>
    </row>
    <row r="5" spans="1:19" s="183" customFormat="1" ht="13.8">
      <c r="A5" s="178"/>
      <c r="B5" s="179"/>
      <c r="C5" s="180" t="s">
        <v>0</v>
      </c>
      <c r="D5" s="180" t="s">
        <v>1</v>
      </c>
      <c r="E5" s="180" t="s">
        <v>2</v>
      </c>
      <c r="F5" s="180" t="s">
        <v>3</v>
      </c>
      <c r="G5" s="180" t="s">
        <v>4</v>
      </c>
      <c r="H5" s="180" t="s">
        <v>5</v>
      </c>
      <c r="I5" s="180" t="s">
        <v>8</v>
      </c>
      <c r="J5" s="180" t="s">
        <v>9</v>
      </c>
      <c r="K5" s="180" t="s">
        <v>10</v>
      </c>
      <c r="L5" s="180" t="s">
        <v>11</v>
      </c>
      <c r="M5" s="180" t="s">
        <v>12</v>
      </c>
      <c r="N5" s="180" t="s">
        <v>13</v>
      </c>
      <c r="O5" s="180" t="s">
        <v>235</v>
      </c>
      <c r="P5" s="180" t="s">
        <v>236</v>
      </c>
      <c r="Q5" s="180" t="s">
        <v>237</v>
      </c>
      <c r="R5" s="181" t="s">
        <v>238</v>
      </c>
      <c r="S5" s="182" t="s">
        <v>239</v>
      </c>
    </row>
    <row r="6" spans="1:19" s="183" customFormat="1" ht="99" customHeight="1">
      <c r="A6" s="184"/>
      <c r="B6" s="622" t="s">
        <v>240</v>
      </c>
      <c r="C6" s="618">
        <v>0</v>
      </c>
      <c r="D6" s="619"/>
      <c r="E6" s="618">
        <v>0.2</v>
      </c>
      <c r="F6" s="619"/>
      <c r="G6" s="618">
        <v>0.35</v>
      </c>
      <c r="H6" s="619"/>
      <c r="I6" s="618">
        <v>0.5</v>
      </c>
      <c r="J6" s="619"/>
      <c r="K6" s="618">
        <v>0.75</v>
      </c>
      <c r="L6" s="619"/>
      <c r="M6" s="618">
        <v>1</v>
      </c>
      <c r="N6" s="619"/>
      <c r="O6" s="618">
        <v>1.5</v>
      </c>
      <c r="P6" s="619"/>
      <c r="Q6" s="618">
        <v>2.5</v>
      </c>
      <c r="R6" s="619"/>
      <c r="S6" s="620" t="s">
        <v>145</v>
      </c>
    </row>
    <row r="7" spans="1:19" s="183" customFormat="1" ht="30.75" customHeight="1">
      <c r="A7" s="184"/>
      <c r="B7" s="623"/>
      <c r="C7" s="175" t="s">
        <v>148</v>
      </c>
      <c r="D7" s="175" t="s">
        <v>147</v>
      </c>
      <c r="E7" s="175" t="s">
        <v>148</v>
      </c>
      <c r="F7" s="175" t="s">
        <v>147</v>
      </c>
      <c r="G7" s="175" t="s">
        <v>148</v>
      </c>
      <c r="H7" s="175" t="s">
        <v>147</v>
      </c>
      <c r="I7" s="175" t="s">
        <v>148</v>
      </c>
      <c r="J7" s="175" t="s">
        <v>147</v>
      </c>
      <c r="K7" s="175" t="s">
        <v>148</v>
      </c>
      <c r="L7" s="175" t="s">
        <v>147</v>
      </c>
      <c r="M7" s="175" t="s">
        <v>148</v>
      </c>
      <c r="N7" s="175" t="s">
        <v>147</v>
      </c>
      <c r="O7" s="175" t="s">
        <v>148</v>
      </c>
      <c r="P7" s="175" t="s">
        <v>147</v>
      </c>
      <c r="Q7" s="175" t="s">
        <v>148</v>
      </c>
      <c r="R7" s="175" t="s">
        <v>147</v>
      </c>
      <c r="S7" s="621"/>
    </row>
    <row r="8" spans="1:19">
      <c r="A8" s="79">
        <v>1</v>
      </c>
      <c r="B8" s="1" t="s">
        <v>51</v>
      </c>
      <c r="C8" s="80">
        <v>146337923.73191631</v>
      </c>
      <c r="D8" s="80">
        <v>0</v>
      </c>
      <c r="E8" s="80">
        <v>0</v>
      </c>
      <c r="F8" s="80">
        <v>0</v>
      </c>
      <c r="G8" s="80">
        <v>0</v>
      </c>
      <c r="H8" s="80">
        <v>0</v>
      </c>
      <c r="I8" s="80">
        <v>0</v>
      </c>
      <c r="J8" s="80">
        <v>0</v>
      </c>
      <c r="K8" s="80">
        <v>0</v>
      </c>
      <c r="L8" s="80">
        <v>0</v>
      </c>
      <c r="M8" s="80">
        <v>99029740.299999997</v>
      </c>
      <c r="N8" s="80">
        <v>0</v>
      </c>
      <c r="O8" s="80">
        <v>0</v>
      </c>
      <c r="P8" s="80">
        <v>0</v>
      </c>
      <c r="Q8" s="80">
        <v>0</v>
      </c>
      <c r="R8" s="80">
        <v>0</v>
      </c>
      <c r="S8" s="194">
        <v>99029740.299999997</v>
      </c>
    </row>
    <row r="9" spans="1:19">
      <c r="A9" s="79">
        <v>2</v>
      </c>
      <c r="B9" s="1" t="s">
        <v>52</v>
      </c>
      <c r="C9" s="80">
        <v>0</v>
      </c>
      <c r="D9" s="80">
        <v>0</v>
      </c>
      <c r="E9" s="80">
        <v>0</v>
      </c>
      <c r="F9" s="80">
        <v>0</v>
      </c>
      <c r="G9" s="80">
        <v>0</v>
      </c>
      <c r="H9" s="80">
        <v>0</v>
      </c>
      <c r="I9" s="80">
        <v>0</v>
      </c>
      <c r="J9" s="80">
        <v>0</v>
      </c>
      <c r="K9" s="80">
        <v>0</v>
      </c>
      <c r="L9" s="80">
        <v>0</v>
      </c>
      <c r="M9" s="80">
        <v>0</v>
      </c>
      <c r="N9" s="80">
        <v>0</v>
      </c>
      <c r="O9" s="80">
        <v>0</v>
      </c>
      <c r="P9" s="80">
        <v>0</v>
      </c>
      <c r="Q9" s="80">
        <v>0</v>
      </c>
      <c r="R9" s="80">
        <v>0</v>
      </c>
      <c r="S9" s="194">
        <v>0</v>
      </c>
    </row>
    <row r="10" spans="1:19">
      <c r="A10" s="79">
        <v>3</v>
      </c>
      <c r="B10" s="1" t="s">
        <v>164</v>
      </c>
      <c r="C10" s="80">
        <v>0</v>
      </c>
      <c r="D10" s="80">
        <v>0</v>
      </c>
      <c r="E10" s="80">
        <v>0</v>
      </c>
      <c r="F10" s="80">
        <v>0</v>
      </c>
      <c r="G10" s="80">
        <v>0</v>
      </c>
      <c r="H10" s="80">
        <v>0</v>
      </c>
      <c r="I10" s="80">
        <v>0</v>
      </c>
      <c r="J10" s="80">
        <v>0</v>
      </c>
      <c r="K10" s="80">
        <v>0</v>
      </c>
      <c r="L10" s="80">
        <v>0</v>
      </c>
      <c r="M10" s="80">
        <v>0</v>
      </c>
      <c r="N10" s="80">
        <v>0</v>
      </c>
      <c r="O10" s="80">
        <v>0</v>
      </c>
      <c r="P10" s="80">
        <v>0</v>
      </c>
      <c r="Q10" s="80">
        <v>0</v>
      </c>
      <c r="R10" s="80">
        <v>0</v>
      </c>
      <c r="S10" s="194">
        <v>0</v>
      </c>
    </row>
    <row r="11" spans="1:19">
      <c r="A11" s="79">
        <v>4</v>
      </c>
      <c r="B11" s="1" t="s">
        <v>53</v>
      </c>
      <c r="C11" s="80">
        <v>0</v>
      </c>
      <c r="D11" s="80">
        <v>0</v>
      </c>
      <c r="E11" s="80">
        <v>0</v>
      </c>
      <c r="F11" s="80">
        <v>0</v>
      </c>
      <c r="G11" s="80">
        <v>0</v>
      </c>
      <c r="H11" s="80">
        <v>0</v>
      </c>
      <c r="I11" s="80">
        <v>0</v>
      </c>
      <c r="J11" s="80">
        <v>0</v>
      </c>
      <c r="K11" s="80">
        <v>0</v>
      </c>
      <c r="L11" s="80">
        <v>0</v>
      </c>
      <c r="M11" s="80">
        <v>0</v>
      </c>
      <c r="N11" s="80">
        <v>0</v>
      </c>
      <c r="O11" s="80">
        <v>0</v>
      </c>
      <c r="P11" s="80">
        <v>0</v>
      </c>
      <c r="Q11" s="80">
        <v>0</v>
      </c>
      <c r="R11" s="80">
        <v>0</v>
      </c>
      <c r="S11" s="194">
        <v>0</v>
      </c>
    </row>
    <row r="12" spans="1:19">
      <c r="A12" s="79">
        <v>5</v>
      </c>
      <c r="B12" s="1" t="s">
        <v>54</v>
      </c>
      <c r="C12" s="80">
        <v>0</v>
      </c>
      <c r="D12" s="80">
        <v>0</v>
      </c>
      <c r="E12" s="80">
        <v>0</v>
      </c>
      <c r="F12" s="80">
        <v>0</v>
      </c>
      <c r="G12" s="80">
        <v>0</v>
      </c>
      <c r="H12" s="80">
        <v>0</v>
      </c>
      <c r="I12" s="80">
        <v>0</v>
      </c>
      <c r="J12" s="80">
        <v>0</v>
      </c>
      <c r="K12" s="80">
        <v>0</v>
      </c>
      <c r="L12" s="80">
        <v>0</v>
      </c>
      <c r="M12" s="80">
        <v>0</v>
      </c>
      <c r="N12" s="80">
        <v>0</v>
      </c>
      <c r="O12" s="80">
        <v>0</v>
      </c>
      <c r="P12" s="80">
        <v>0</v>
      </c>
      <c r="Q12" s="80">
        <v>0</v>
      </c>
      <c r="R12" s="80">
        <v>0</v>
      </c>
      <c r="S12" s="194">
        <v>0</v>
      </c>
    </row>
    <row r="13" spans="1:19">
      <c r="A13" s="79">
        <v>6</v>
      </c>
      <c r="B13" s="1" t="s">
        <v>55</v>
      </c>
      <c r="C13" s="80">
        <v>0</v>
      </c>
      <c r="D13" s="80">
        <v>0</v>
      </c>
      <c r="E13" s="80">
        <v>1269668.46</v>
      </c>
      <c r="F13" s="80">
        <v>0</v>
      </c>
      <c r="G13" s="80">
        <v>0</v>
      </c>
      <c r="H13" s="80">
        <v>0</v>
      </c>
      <c r="I13" s="80">
        <v>17119414.689999998</v>
      </c>
      <c r="J13" s="80">
        <v>0</v>
      </c>
      <c r="K13" s="80">
        <v>0</v>
      </c>
      <c r="L13" s="80">
        <v>0</v>
      </c>
      <c r="M13" s="80">
        <v>2132279.98</v>
      </c>
      <c r="N13" s="80">
        <v>0</v>
      </c>
      <c r="O13" s="80">
        <v>0</v>
      </c>
      <c r="P13" s="80">
        <v>0</v>
      </c>
      <c r="Q13" s="80">
        <v>0</v>
      </c>
      <c r="R13" s="80">
        <v>0</v>
      </c>
      <c r="S13" s="194">
        <v>10945921.016999999</v>
      </c>
    </row>
    <row r="14" spans="1:19">
      <c r="A14" s="79">
        <v>7</v>
      </c>
      <c r="B14" s="1" t="s">
        <v>56</v>
      </c>
      <c r="C14" s="80">
        <v>0</v>
      </c>
      <c r="D14" s="80">
        <v>0</v>
      </c>
      <c r="E14" s="80">
        <v>0</v>
      </c>
      <c r="F14" s="80">
        <v>0</v>
      </c>
      <c r="G14" s="80">
        <v>0</v>
      </c>
      <c r="H14" s="80">
        <v>0</v>
      </c>
      <c r="I14" s="80">
        <v>0</v>
      </c>
      <c r="J14" s="80">
        <v>0</v>
      </c>
      <c r="K14" s="80">
        <v>0</v>
      </c>
      <c r="L14" s="80">
        <v>0</v>
      </c>
      <c r="M14" s="80">
        <v>549456436.40056825</v>
      </c>
      <c r="N14" s="80">
        <v>44458284.422129072</v>
      </c>
      <c r="O14" s="80">
        <v>0</v>
      </c>
      <c r="P14" s="80">
        <v>0</v>
      </c>
      <c r="Q14" s="80">
        <v>0</v>
      </c>
      <c r="R14" s="80">
        <v>0</v>
      </c>
      <c r="S14" s="194">
        <v>593914720.82269728</v>
      </c>
    </row>
    <row r="15" spans="1:19">
      <c r="A15" s="79">
        <v>8</v>
      </c>
      <c r="B15" s="1" t="s">
        <v>57</v>
      </c>
      <c r="C15" s="80">
        <v>0</v>
      </c>
      <c r="D15" s="80">
        <v>0</v>
      </c>
      <c r="E15" s="80">
        <v>0</v>
      </c>
      <c r="F15" s="80">
        <v>0</v>
      </c>
      <c r="G15" s="80">
        <v>0</v>
      </c>
      <c r="H15" s="80">
        <v>0</v>
      </c>
      <c r="I15" s="80">
        <v>0</v>
      </c>
      <c r="J15" s="80">
        <v>0</v>
      </c>
      <c r="K15" s="80">
        <v>632579578.60150945</v>
      </c>
      <c r="L15" s="80">
        <v>6769845.5740000028</v>
      </c>
      <c r="M15" s="80">
        <v>0</v>
      </c>
      <c r="N15" s="80">
        <v>0</v>
      </c>
      <c r="O15" s="80">
        <v>0</v>
      </c>
      <c r="P15" s="80">
        <v>0</v>
      </c>
      <c r="Q15" s="80">
        <v>0</v>
      </c>
      <c r="R15" s="80">
        <v>0</v>
      </c>
      <c r="S15" s="194">
        <v>479512068.13163209</v>
      </c>
    </row>
    <row r="16" spans="1:19">
      <c r="A16" s="79">
        <v>9</v>
      </c>
      <c r="B16" s="1" t="s">
        <v>58</v>
      </c>
      <c r="C16" s="80">
        <v>0</v>
      </c>
      <c r="D16" s="80">
        <v>0</v>
      </c>
      <c r="E16" s="80">
        <v>0</v>
      </c>
      <c r="F16" s="80">
        <v>0</v>
      </c>
      <c r="G16" s="80">
        <v>114872065.24848479</v>
      </c>
      <c r="H16" s="80">
        <v>0</v>
      </c>
      <c r="I16" s="80">
        <v>0</v>
      </c>
      <c r="J16" s="80">
        <v>0</v>
      </c>
      <c r="K16" s="80">
        <v>0</v>
      </c>
      <c r="L16" s="80">
        <v>0</v>
      </c>
      <c r="M16" s="80">
        <v>0</v>
      </c>
      <c r="N16" s="80">
        <v>0</v>
      </c>
      <c r="O16" s="80">
        <v>0</v>
      </c>
      <c r="P16" s="80">
        <v>0</v>
      </c>
      <c r="Q16" s="80">
        <v>0</v>
      </c>
      <c r="R16" s="80">
        <v>0</v>
      </c>
      <c r="S16" s="194">
        <v>40205222.836969674</v>
      </c>
    </row>
    <row r="17" spans="1:19">
      <c r="A17" s="79">
        <v>10</v>
      </c>
      <c r="B17" s="1" t="s">
        <v>59</v>
      </c>
      <c r="C17" s="80">
        <v>0</v>
      </c>
      <c r="D17" s="80">
        <v>0</v>
      </c>
      <c r="E17" s="80">
        <v>0</v>
      </c>
      <c r="F17" s="80">
        <v>0</v>
      </c>
      <c r="G17" s="80">
        <v>0</v>
      </c>
      <c r="H17" s="80">
        <v>0</v>
      </c>
      <c r="I17" s="80">
        <v>0</v>
      </c>
      <c r="J17" s="80">
        <v>0</v>
      </c>
      <c r="K17" s="80">
        <v>0</v>
      </c>
      <c r="L17" s="80">
        <v>0</v>
      </c>
      <c r="M17" s="80">
        <v>0</v>
      </c>
      <c r="N17" s="80">
        <v>0</v>
      </c>
      <c r="O17" s="80">
        <v>12250556.206630003</v>
      </c>
      <c r="P17" s="80">
        <v>0</v>
      </c>
      <c r="Q17" s="80">
        <v>0</v>
      </c>
      <c r="R17" s="80">
        <v>0</v>
      </c>
      <c r="S17" s="194">
        <v>18375834.309945002</v>
      </c>
    </row>
    <row r="18" spans="1:19">
      <c r="A18" s="79">
        <v>11</v>
      </c>
      <c r="B18" s="1" t="s">
        <v>60</v>
      </c>
      <c r="C18" s="80">
        <v>0</v>
      </c>
      <c r="D18" s="80">
        <v>0</v>
      </c>
      <c r="E18" s="80">
        <v>0</v>
      </c>
      <c r="F18" s="80">
        <v>0</v>
      </c>
      <c r="G18" s="80">
        <v>0</v>
      </c>
      <c r="H18" s="80">
        <v>0</v>
      </c>
      <c r="I18" s="80">
        <v>0</v>
      </c>
      <c r="J18" s="80">
        <v>0</v>
      </c>
      <c r="K18" s="80">
        <v>0</v>
      </c>
      <c r="L18" s="80">
        <v>0</v>
      </c>
      <c r="M18" s="80">
        <v>0</v>
      </c>
      <c r="N18" s="80">
        <v>0</v>
      </c>
      <c r="O18" s="80">
        <v>0</v>
      </c>
      <c r="P18" s="80">
        <v>0</v>
      </c>
      <c r="Q18" s="80">
        <v>0</v>
      </c>
      <c r="R18" s="80">
        <v>0</v>
      </c>
      <c r="S18" s="194">
        <v>0</v>
      </c>
    </row>
    <row r="19" spans="1:19">
      <c r="A19" s="79">
        <v>12</v>
      </c>
      <c r="B19" s="1" t="s">
        <v>61</v>
      </c>
      <c r="C19" s="80">
        <v>0</v>
      </c>
      <c r="D19" s="80">
        <v>0</v>
      </c>
      <c r="E19" s="80">
        <v>0</v>
      </c>
      <c r="F19" s="80">
        <v>0</v>
      </c>
      <c r="G19" s="80">
        <v>0</v>
      </c>
      <c r="H19" s="80">
        <v>0</v>
      </c>
      <c r="I19" s="80">
        <v>0</v>
      </c>
      <c r="J19" s="80">
        <v>0</v>
      </c>
      <c r="K19" s="80">
        <v>0</v>
      </c>
      <c r="L19" s="80">
        <v>0</v>
      </c>
      <c r="M19" s="80">
        <v>0</v>
      </c>
      <c r="N19" s="80">
        <v>0</v>
      </c>
      <c r="O19" s="80">
        <v>0</v>
      </c>
      <c r="P19" s="80">
        <v>0</v>
      </c>
      <c r="Q19" s="80">
        <v>0</v>
      </c>
      <c r="R19" s="80">
        <v>0</v>
      </c>
      <c r="S19" s="194">
        <v>0</v>
      </c>
    </row>
    <row r="20" spans="1:19">
      <c r="A20" s="79">
        <v>13</v>
      </c>
      <c r="B20" s="1" t="s">
        <v>144</v>
      </c>
      <c r="C20" s="80">
        <v>0</v>
      </c>
      <c r="D20" s="80">
        <v>0</v>
      </c>
      <c r="E20" s="80">
        <v>0</v>
      </c>
      <c r="F20" s="80">
        <v>0</v>
      </c>
      <c r="G20" s="80">
        <v>0</v>
      </c>
      <c r="H20" s="80">
        <v>0</v>
      </c>
      <c r="I20" s="80">
        <v>0</v>
      </c>
      <c r="J20" s="80">
        <v>0</v>
      </c>
      <c r="K20" s="80">
        <v>0</v>
      </c>
      <c r="L20" s="80">
        <v>0</v>
      </c>
      <c r="M20" s="80">
        <v>0</v>
      </c>
      <c r="N20" s="80">
        <v>0</v>
      </c>
      <c r="O20" s="80">
        <v>0</v>
      </c>
      <c r="P20" s="80">
        <v>0</v>
      </c>
      <c r="Q20" s="80">
        <v>0</v>
      </c>
      <c r="R20" s="80">
        <v>0</v>
      </c>
      <c r="S20" s="194">
        <v>0</v>
      </c>
    </row>
    <row r="21" spans="1:19">
      <c r="A21" s="79">
        <v>14</v>
      </c>
      <c r="B21" s="1" t="s">
        <v>63</v>
      </c>
      <c r="C21" s="80">
        <v>41408333.899999999</v>
      </c>
      <c r="D21" s="80">
        <v>0</v>
      </c>
      <c r="E21" s="80">
        <v>12467.23</v>
      </c>
      <c r="F21" s="80">
        <v>0</v>
      </c>
      <c r="G21" s="80">
        <v>0</v>
      </c>
      <c r="H21" s="80">
        <v>0</v>
      </c>
      <c r="I21" s="80">
        <v>0</v>
      </c>
      <c r="J21" s="80">
        <v>0</v>
      </c>
      <c r="K21" s="80">
        <v>0</v>
      </c>
      <c r="L21" s="80">
        <v>0</v>
      </c>
      <c r="M21" s="80">
        <v>47437621.673043996</v>
      </c>
      <c r="N21" s="80">
        <v>0</v>
      </c>
      <c r="O21" s="80">
        <v>0</v>
      </c>
      <c r="P21" s="80">
        <v>0</v>
      </c>
      <c r="Q21" s="80">
        <v>0</v>
      </c>
      <c r="R21" s="80">
        <v>0</v>
      </c>
      <c r="S21" s="194">
        <v>47440115.119043998</v>
      </c>
    </row>
    <row r="22" spans="1:19" ht="13.8" thickBot="1">
      <c r="A22" s="81"/>
      <c r="B22" s="82" t="s">
        <v>64</v>
      </c>
      <c r="C22" s="83">
        <v>187746257.63191631</v>
      </c>
      <c r="D22" s="83">
        <v>0</v>
      </c>
      <c r="E22" s="83">
        <v>1282135.69</v>
      </c>
      <c r="F22" s="83">
        <v>0</v>
      </c>
      <c r="G22" s="83">
        <v>114872065.24848479</v>
      </c>
      <c r="H22" s="83">
        <v>0</v>
      </c>
      <c r="I22" s="83">
        <v>17119414.689999998</v>
      </c>
      <c r="J22" s="83">
        <v>0</v>
      </c>
      <c r="K22" s="83">
        <v>632579578.60150945</v>
      </c>
      <c r="L22" s="83">
        <v>6769845.5740000028</v>
      </c>
      <c r="M22" s="83">
        <v>698056078.35361218</v>
      </c>
      <c r="N22" s="83">
        <v>44458284.422129072</v>
      </c>
      <c r="O22" s="83">
        <v>12250556.206630003</v>
      </c>
      <c r="P22" s="83">
        <v>0</v>
      </c>
      <c r="Q22" s="83">
        <v>0</v>
      </c>
      <c r="R22" s="83">
        <v>0</v>
      </c>
      <c r="S22" s="195">
        <v>1289423622.5372882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8"/>
  <sheetViews>
    <sheetView workbookViewId="0">
      <pane xSplit="2" ySplit="6" topLeftCell="C7" activePane="bottomRight" state="frozen"/>
      <selection pane="topRight"/>
      <selection pane="bottomLeft"/>
      <selection pane="bottomRight" activeCell="C7" sqref="C7"/>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3"/>
  </cols>
  <sheetData>
    <row r="1" spans="1:22">
      <c r="A1" s="2" t="s">
        <v>30</v>
      </c>
      <c r="B1" s="3" t="str">
        <f>Info!C2</f>
        <v>Terabank</v>
      </c>
    </row>
    <row r="2" spans="1:22">
      <c r="A2" s="2" t="s">
        <v>31</v>
      </c>
      <c r="B2" s="308">
        <f>'1. key ratios'!B2</f>
        <v>45291</v>
      </c>
    </row>
    <row r="4" spans="1:22" ht="13.8" thickBot="1">
      <c r="A4" s="4" t="s">
        <v>243</v>
      </c>
      <c r="B4" s="84" t="s">
        <v>50</v>
      </c>
      <c r="V4" s="14" t="s">
        <v>35</v>
      </c>
    </row>
    <row r="5" spans="1:22" ht="12.75" customHeight="1">
      <c r="A5" s="85"/>
      <c r="B5" s="86"/>
      <c r="C5" s="624" t="s">
        <v>169</v>
      </c>
      <c r="D5" s="625"/>
      <c r="E5" s="625"/>
      <c r="F5" s="625"/>
      <c r="G5" s="625"/>
      <c r="H5" s="625"/>
      <c r="I5" s="625"/>
      <c r="J5" s="625"/>
      <c r="K5" s="625"/>
      <c r="L5" s="626"/>
      <c r="M5" s="627" t="s">
        <v>170</v>
      </c>
      <c r="N5" s="628"/>
      <c r="O5" s="628"/>
      <c r="P5" s="628"/>
      <c r="Q5" s="628"/>
      <c r="R5" s="628"/>
      <c r="S5" s="629"/>
      <c r="T5" s="632" t="s">
        <v>241</v>
      </c>
      <c r="U5" s="632" t="s">
        <v>242</v>
      </c>
      <c r="V5" s="630" t="s">
        <v>76</v>
      </c>
    </row>
    <row r="6" spans="1:22" s="42" customFormat="1" ht="105.6">
      <c r="A6" s="40"/>
      <c r="B6" s="87"/>
      <c r="C6" s="88" t="s">
        <v>65</v>
      </c>
      <c r="D6" s="159" t="s">
        <v>66</v>
      </c>
      <c r="E6" s="114" t="s">
        <v>172</v>
      </c>
      <c r="F6" s="114" t="s">
        <v>173</v>
      </c>
      <c r="G6" s="159" t="s">
        <v>176</v>
      </c>
      <c r="H6" s="159" t="s">
        <v>171</v>
      </c>
      <c r="I6" s="159" t="s">
        <v>67</v>
      </c>
      <c r="J6" s="159" t="s">
        <v>68</v>
      </c>
      <c r="K6" s="89" t="s">
        <v>69</v>
      </c>
      <c r="L6" s="90" t="s">
        <v>70</v>
      </c>
      <c r="M6" s="88" t="s">
        <v>174</v>
      </c>
      <c r="N6" s="89" t="s">
        <v>71</v>
      </c>
      <c r="O6" s="89" t="s">
        <v>72</v>
      </c>
      <c r="P6" s="89" t="s">
        <v>73</v>
      </c>
      <c r="Q6" s="89" t="s">
        <v>74</v>
      </c>
      <c r="R6" s="89" t="s">
        <v>75</v>
      </c>
      <c r="S6" s="177" t="s">
        <v>175</v>
      </c>
      <c r="T6" s="633"/>
      <c r="U6" s="633"/>
      <c r="V6" s="631"/>
    </row>
    <row r="7" spans="1:22">
      <c r="A7" s="91">
        <v>1</v>
      </c>
      <c r="B7" s="1" t="s">
        <v>51</v>
      </c>
      <c r="C7" s="92">
        <v>0</v>
      </c>
      <c r="D7" s="92">
        <v>0</v>
      </c>
      <c r="E7" s="92">
        <v>0</v>
      </c>
      <c r="F7" s="92">
        <v>0</v>
      </c>
      <c r="G7" s="92">
        <v>0</v>
      </c>
      <c r="H7" s="92">
        <v>0</v>
      </c>
      <c r="I7" s="92">
        <v>0</v>
      </c>
      <c r="J7" s="92">
        <v>0</v>
      </c>
      <c r="K7" s="92">
        <v>0</v>
      </c>
      <c r="L7" s="92">
        <v>0</v>
      </c>
      <c r="M7" s="92">
        <v>0</v>
      </c>
      <c r="N7" s="92">
        <v>0</v>
      </c>
      <c r="O7" s="92">
        <v>0</v>
      </c>
      <c r="P7" s="92">
        <v>0</v>
      </c>
      <c r="Q7" s="92">
        <v>0</v>
      </c>
      <c r="R7" s="92">
        <v>0</v>
      </c>
      <c r="S7" s="92">
        <v>0</v>
      </c>
      <c r="T7" s="92">
        <v>0</v>
      </c>
      <c r="U7" s="92">
        <v>0</v>
      </c>
      <c r="V7" s="94">
        <f>SUM(C7:S7)</f>
        <v>0</v>
      </c>
    </row>
    <row r="8" spans="1:22">
      <c r="A8" s="91">
        <v>2</v>
      </c>
      <c r="B8" s="1" t="s">
        <v>52</v>
      </c>
      <c r="C8" s="92">
        <v>0</v>
      </c>
      <c r="D8" s="92">
        <v>0</v>
      </c>
      <c r="E8" s="92">
        <v>0</v>
      </c>
      <c r="F8" s="92">
        <v>0</v>
      </c>
      <c r="G8" s="92">
        <v>0</v>
      </c>
      <c r="H8" s="92">
        <v>0</v>
      </c>
      <c r="I8" s="92">
        <v>0</v>
      </c>
      <c r="J8" s="92">
        <v>0</v>
      </c>
      <c r="K8" s="92">
        <v>0</v>
      </c>
      <c r="L8" s="92">
        <v>0</v>
      </c>
      <c r="M8" s="92">
        <v>0</v>
      </c>
      <c r="N8" s="92">
        <v>0</v>
      </c>
      <c r="O8" s="92">
        <v>0</v>
      </c>
      <c r="P8" s="92">
        <v>0</v>
      </c>
      <c r="Q8" s="92">
        <v>0</v>
      </c>
      <c r="R8" s="92">
        <v>0</v>
      </c>
      <c r="S8" s="92">
        <v>0</v>
      </c>
      <c r="T8" s="92">
        <v>0</v>
      </c>
      <c r="U8" s="92">
        <v>0</v>
      </c>
      <c r="V8" s="94">
        <f t="shared" ref="V8:V20" si="0">SUM(C8:S8)</f>
        <v>0</v>
      </c>
    </row>
    <row r="9" spans="1:22">
      <c r="A9" s="91">
        <v>3</v>
      </c>
      <c r="B9" s="1" t="s">
        <v>165</v>
      </c>
      <c r="C9" s="92">
        <v>0</v>
      </c>
      <c r="D9" s="92">
        <v>0</v>
      </c>
      <c r="E9" s="92">
        <v>0</v>
      </c>
      <c r="F9" s="92">
        <v>0</v>
      </c>
      <c r="G9" s="92">
        <v>0</v>
      </c>
      <c r="H9" s="92">
        <v>0</v>
      </c>
      <c r="I9" s="92">
        <v>0</v>
      </c>
      <c r="J9" s="92">
        <v>0</v>
      </c>
      <c r="K9" s="92">
        <v>0</v>
      </c>
      <c r="L9" s="92">
        <v>0</v>
      </c>
      <c r="M9" s="92">
        <v>0</v>
      </c>
      <c r="N9" s="92">
        <v>0</v>
      </c>
      <c r="O9" s="92">
        <v>0</v>
      </c>
      <c r="P9" s="92">
        <v>0</v>
      </c>
      <c r="Q9" s="92">
        <v>0</v>
      </c>
      <c r="R9" s="92">
        <v>0</v>
      </c>
      <c r="S9" s="92">
        <v>0</v>
      </c>
      <c r="T9" s="92">
        <v>0</v>
      </c>
      <c r="U9" s="92">
        <v>0</v>
      </c>
      <c r="V9" s="94">
        <f t="shared" si="0"/>
        <v>0</v>
      </c>
    </row>
    <row r="10" spans="1:22">
      <c r="A10" s="91">
        <v>4</v>
      </c>
      <c r="B10" s="1" t="s">
        <v>53</v>
      </c>
      <c r="C10" s="92">
        <v>0</v>
      </c>
      <c r="D10" s="92">
        <v>0</v>
      </c>
      <c r="E10" s="92">
        <v>0</v>
      </c>
      <c r="F10" s="92">
        <v>0</v>
      </c>
      <c r="G10" s="92">
        <v>0</v>
      </c>
      <c r="H10" s="92">
        <v>0</v>
      </c>
      <c r="I10" s="92">
        <v>0</v>
      </c>
      <c r="J10" s="92">
        <v>0</v>
      </c>
      <c r="K10" s="92">
        <v>0</v>
      </c>
      <c r="L10" s="92">
        <v>0</v>
      </c>
      <c r="M10" s="92">
        <v>0</v>
      </c>
      <c r="N10" s="92">
        <v>0</v>
      </c>
      <c r="O10" s="92">
        <v>0</v>
      </c>
      <c r="P10" s="92">
        <v>0</v>
      </c>
      <c r="Q10" s="92">
        <v>0</v>
      </c>
      <c r="R10" s="92">
        <v>0</v>
      </c>
      <c r="S10" s="92">
        <v>0</v>
      </c>
      <c r="T10" s="92">
        <v>0</v>
      </c>
      <c r="U10" s="92">
        <v>0</v>
      </c>
      <c r="V10" s="94">
        <f t="shared" si="0"/>
        <v>0</v>
      </c>
    </row>
    <row r="11" spans="1:22">
      <c r="A11" s="91">
        <v>5</v>
      </c>
      <c r="B11" s="1" t="s">
        <v>54</v>
      </c>
      <c r="C11" s="92">
        <v>0</v>
      </c>
      <c r="D11" s="92">
        <v>0</v>
      </c>
      <c r="E11" s="92">
        <v>0</v>
      </c>
      <c r="F11" s="92">
        <v>0</v>
      </c>
      <c r="G11" s="92">
        <v>0</v>
      </c>
      <c r="H11" s="92">
        <v>0</v>
      </c>
      <c r="I11" s="92">
        <v>0</v>
      </c>
      <c r="J11" s="92">
        <v>0</v>
      </c>
      <c r="K11" s="92">
        <v>0</v>
      </c>
      <c r="L11" s="92">
        <v>0</v>
      </c>
      <c r="M11" s="92">
        <v>0</v>
      </c>
      <c r="N11" s="92">
        <v>0</v>
      </c>
      <c r="O11" s="92">
        <v>0</v>
      </c>
      <c r="P11" s="92">
        <v>0</v>
      </c>
      <c r="Q11" s="92">
        <v>0</v>
      </c>
      <c r="R11" s="92">
        <v>0</v>
      </c>
      <c r="S11" s="92">
        <v>0</v>
      </c>
      <c r="T11" s="92">
        <v>0</v>
      </c>
      <c r="U11" s="92">
        <v>0</v>
      </c>
      <c r="V11" s="94">
        <f t="shared" si="0"/>
        <v>0</v>
      </c>
    </row>
    <row r="12" spans="1:22">
      <c r="A12" s="91">
        <v>6</v>
      </c>
      <c r="B12" s="1" t="s">
        <v>55</v>
      </c>
      <c r="C12" s="92">
        <v>0</v>
      </c>
      <c r="D12" s="92">
        <v>0</v>
      </c>
      <c r="E12" s="92">
        <v>0</v>
      </c>
      <c r="F12" s="92">
        <v>0</v>
      </c>
      <c r="G12" s="92">
        <v>0</v>
      </c>
      <c r="H12" s="92">
        <v>0</v>
      </c>
      <c r="I12" s="92">
        <v>0</v>
      </c>
      <c r="J12" s="92">
        <v>0</v>
      </c>
      <c r="K12" s="92">
        <v>0</v>
      </c>
      <c r="L12" s="92">
        <v>0</v>
      </c>
      <c r="M12" s="92">
        <v>0</v>
      </c>
      <c r="N12" s="92">
        <v>0</v>
      </c>
      <c r="O12" s="92">
        <v>0</v>
      </c>
      <c r="P12" s="92">
        <v>0</v>
      </c>
      <c r="Q12" s="92">
        <v>0</v>
      </c>
      <c r="R12" s="92">
        <v>0</v>
      </c>
      <c r="S12" s="92">
        <v>0</v>
      </c>
      <c r="T12" s="92">
        <v>0</v>
      </c>
      <c r="U12" s="92">
        <v>0</v>
      </c>
      <c r="V12" s="94">
        <f t="shared" si="0"/>
        <v>0</v>
      </c>
    </row>
    <row r="13" spans="1:22">
      <c r="A13" s="91">
        <v>7</v>
      </c>
      <c r="B13" s="1" t="s">
        <v>56</v>
      </c>
      <c r="C13" s="92">
        <v>0</v>
      </c>
      <c r="D13" s="92">
        <v>25723104.978400003</v>
      </c>
      <c r="E13" s="92">
        <v>0</v>
      </c>
      <c r="F13" s="92">
        <v>0</v>
      </c>
      <c r="G13" s="92">
        <v>0</v>
      </c>
      <c r="H13" s="92">
        <v>0</v>
      </c>
      <c r="I13" s="92">
        <v>0</v>
      </c>
      <c r="J13" s="92">
        <v>0</v>
      </c>
      <c r="K13" s="92">
        <v>0</v>
      </c>
      <c r="L13" s="92">
        <v>0</v>
      </c>
      <c r="M13" s="92">
        <v>0</v>
      </c>
      <c r="N13" s="92">
        <v>0</v>
      </c>
      <c r="O13" s="92">
        <v>0</v>
      </c>
      <c r="P13" s="92">
        <v>0</v>
      </c>
      <c r="Q13" s="92">
        <v>0</v>
      </c>
      <c r="R13" s="92">
        <v>0</v>
      </c>
      <c r="S13" s="92">
        <v>0</v>
      </c>
      <c r="T13" s="92">
        <v>24229013.735700004</v>
      </c>
      <c r="U13" s="92">
        <v>1494091.2427000005</v>
      </c>
      <c r="V13" s="94">
        <f t="shared" si="0"/>
        <v>25723104.978400003</v>
      </c>
    </row>
    <row r="14" spans="1:22">
      <c r="A14" s="91">
        <v>8</v>
      </c>
      <c r="B14" s="1" t="s">
        <v>57</v>
      </c>
      <c r="C14" s="92">
        <v>0</v>
      </c>
      <c r="D14" s="92">
        <v>4745584.4453499988</v>
      </c>
      <c r="E14" s="92">
        <v>0</v>
      </c>
      <c r="F14" s="92">
        <v>0</v>
      </c>
      <c r="G14" s="92">
        <v>0</v>
      </c>
      <c r="H14" s="92">
        <v>0</v>
      </c>
      <c r="I14" s="92">
        <v>0</v>
      </c>
      <c r="J14" s="92">
        <v>0</v>
      </c>
      <c r="K14" s="92">
        <v>0</v>
      </c>
      <c r="L14" s="92">
        <v>0</v>
      </c>
      <c r="M14" s="92">
        <v>0</v>
      </c>
      <c r="N14" s="92">
        <v>0</v>
      </c>
      <c r="O14" s="92">
        <v>0</v>
      </c>
      <c r="P14" s="92">
        <v>0</v>
      </c>
      <c r="Q14" s="92">
        <v>0</v>
      </c>
      <c r="R14" s="92">
        <v>0</v>
      </c>
      <c r="S14" s="92">
        <v>0</v>
      </c>
      <c r="T14" s="92">
        <v>4043768.1248999992</v>
      </c>
      <c r="U14" s="92">
        <v>701816.32044999988</v>
      </c>
      <c r="V14" s="94">
        <f t="shared" si="0"/>
        <v>4745584.4453499988</v>
      </c>
    </row>
    <row r="15" spans="1:22">
      <c r="A15" s="91">
        <v>9</v>
      </c>
      <c r="B15" s="1" t="s">
        <v>58</v>
      </c>
      <c r="C15" s="92">
        <v>0</v>
      </c>
      <c r="D15" s="92">
        <v>0</v>
      </c>
      <c r="E15" s="92">
        <v>0</v>
      </c>
      <c r="F15" s="92">
        <v>0</v>
      </c>
      <c r="G15" s="92">
        <v>0</v>
      </c>
      <c r="H15" s="92">
        <v>0</v>
      </c>
      <c r="I15" s="92">
        <v>0</v>
      </c>
      <c r="J15" s="92">
        <v>0</v>
      </c>
      <c r="K15" s="92">
        <v>0</v>
      </c>
      <c r="L15" s="92">
        <v>0</v>
      </c>
      <c r="M15" s="92">
        <v>0</v>
      </c>
      <c r="N15" s="92">
        <v>0</v>
      </c>
      <c r="O15" s="92">
        <v>0</v>
      </c>
      <c r="P15" s="92">
        <v>0</v>
      </c>
      <c r="Q15" s="92">
        <v>0</v>
      </c>
      <c r="R15" s="92">
        <v>0</v>
      </c>
      <c r="S15" s="92">
        <v>0</v>
      </c>
      <c r="T15" s="92">
        <v>0</v>
      </c>
      <c r="U15" s="92">
        <v>0</v>
      </c>
      <c r="V15" s="94">
        <f t="shared" si="0"/>
        <v>0</v>
      </c>
    </row>
    <row r="16" spans="1:22">
      <c r="A16" s="91">
        <v>10</v>
      </c>
      <c r="B16" s="1" t="s">
        <v>59</v>
      </c>
      <c r="C16" s="92">
        <v>0</v>
      </c>
      <c r="D16" s="92">
        <v>0</v>
      </c>
      <c r="E16" s="92">
        <v>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4">
        <f t="shared" si="0"/>
        <v>0</v>
      </c>
    </row>
    <row r="17" spans="1:22">
      <c r="A17" s="91">
        <v>11</v>
      </c>
      <c r="B17" s="1" t="s">
        <v>60</v>
      </c>
      <c r="C17" s="92">
        <v>0</v>
      </c>
      <c r="D17" s="92">
        <v>0</v>
      </c>
      <c r="E17" s="92">
        <v>0</v>
      </c>
      <c r="F17" s="92">
        <v>0</v>
      </c>
      <c r="G17" s="92">
        <v>0</v>
      </c>
      <c r="H17" s="92">
        <v>0</v>
      </c>
      <c r="I17" s="92">
        <v>0</v>
      </c>
      <c r="J17" s="92">
        <v>0</v>
      </c>
      <c r="K17" s="92">
        <v>0</v>
      </c>
      <c r="L17" s="92">
        <v>0</v>
      </c>
      <c r="M17" s="92">
        <v>0</v>
      </c>
      <c r="N17" s="92">
        <v>0</v>
      </c>
      <c r="O17" s="92">
        <v>0</v>
      </c>
      <c r="P17" s="92">
        <v>0</v>
      </c>
      <c r="Q17" s="92">
        <v>0</v>
      </c>
      <c r="R17" s="92">
        <v>0</v>
      </c>
      <c r="S17" s="92">
        <v>0</v>
      </c>
      <c r="T17" s="92">
        <v>0</v>
      </c>
      <c r="U17" s="92">
        <v>0</v>
      </c>
      <c r="V17" s="94">
        <f t="shared" si="0"/>
        <v>0</v>
      </c>
    </row>
    <row r="18" spans="1:22">
      <c r="A18" s="91">
        <v>12</v>
      </c>
      <c r="B18" s="1" t="s">
        <v>61</v>
      </c>
      <c r="C18" s="92">
        <v>0</v>
      </c>
      <c r="D18" s="92">
        <v>0</v>
      </c>
      <c r="E18" s="92">
        <v>0</v>
      </c>
      <c r="F18" s="92">
        <v>0</v>
      </c>
      <c r="G18" s="92">
        <v>0</v>
      </c>
      <c r="H18" s="92">
        <v>0</v>
      </c>
      <c r="I18" s="92">
        <v>0</v>
      </c>
      <c r="J18" s="92">
        <v>0</v>
      </c>
      <c r="K18" s="92">
        <v>0</v>
      </c>
      <c r="L18" s="92">
        <v>0</v>
      </c>
      <c r="M18" s="92">
        <v>0</v>
      </c>
      <c r="N18" s="92">
        <v>0</v>
      </c>
      <c r="O18" s="92">
        <v>0</v>
      </c>
      <c r="P18" s="92">
        <v>0</v>
      </c>
      <c r="Q18" s="92">
        <v>0</v>
      </c>
      <c r="R18" s="92">
        <v>0</v>
      </c>
      <c r="S18" s="92">
        <v>0</v>
      </c>
      <c r="T18" s="92">
        <v>0</v>
      </c>
      <c r="U18" s="92">
        <v>0</v>
      </c>
      <c r="V18" s="94">
        <f t="shared" si="0"/>
        <v>0</v>
      </c>
    </row>
    <row r="19" spans="1:22">
      <c r="A19" s="91">
        <v>13</v>
      </c>
      <c r="B19" s="1" t="s">
        <v>62</v>
      </c>
      <c r="C19" s="92">
        <v>0</v>
      </c>
      <c r="D19" s="92">
        <v>0</v>
      </c>
      <c r="E19" s="92">
        <v>0</v>
      </c>
      <c r="F19" s="92">
        <v>0</v>
      </c>
      <c r="G19" s="92">
        <v>0</v>
      </c>
      <c r="H19" s="92">
        <v>0</v>
      </c>
      <c r="I19" s="92">
        <v>0</v>
      </c>
      <c r="J19" s="92">
        <v>0</v>
      </c>
      <c r="K19" s="92">
        <v>0</v>
      </c>
      <c r="L19" s="92">
        <v>0</v>
      </c>
      <c r="M19" s="92">
        <v>0</v>
      </c>
      <c r="N19" s="92">
        <v>0</v>
      </c>
      <c r="O19" s="92">
        <v>0</v>
      </c>
      <c r="P19" s="92">
        <v>0</v>
      </c>
      <c r="Q19" s="92">
        <v>0</v>
      </c>
      <c r="R19" s="92">
        <v>0</v>
      </c>
      <c r="S19" s="92">
        <v>0</v>
      </c>
      <c r="T19" s="92">
        <v>0</v>
      </c>
      <c r="U19" s="92">
        <v>0</v>
      </c>
      <c r="V19" s="94">
        <f t="shared" si="0"/>
        <v>0</v>
      </c>
    </row>
    <row r="20" spans="1:22">
      <c r="A20" s="91">
        <v>14</v>
      </c>
      <c r="B20" s="1" t="s">
        <v>63</v>
      </c>
      <c r="C20" s="92">
        <v>0</v>
      </c>
      <c r="D20" s="92">
        <v>0</v>
      </c>
      <c r="E20" s="92">
        <v>0</v>
      </c>
      <c r="F20" s="92">
        <v>0</v>
      </c>
      <c r="G20" s="92">
        <v>0</v>
      </c>
      <c r="H20" s="92">
        <v>0</v>
      </c>
      <c r="I20" s="92">
        <v>0</v>
      </c>
      <c r="J20" s="92">
        <v>0</v>
      </c>
      <c r="K20" s="92">
        <v>0</v>
      </c>
      <c r="L20" s="92">
        <v>0</v>
      </c>
      <c r="M20" s="92">
        <v>0</v>
      </c>
      <c r="N20" s="92">
        <v>0</v>
      </c>
      <c r="O20" s="92">
        <v>0</v>
      </c>
      <c r="P20" s="92">
        <v>0</v>
      </c>
      <c r="Q20" s="92">
        <v>0</v>
      </c>
      <c r="R20" s="92">
        <v>0</v>
      </c>
      <c r="S20" s="92">
        <v>0</v>
      </c>
      <c r="T20" s="92">
        <v>0</v>
      </c>
      <c r="U20" s="92">
        <v>0</v>
      </c>
      <c r="V20" s="94">
        <f t="shared" si="0"/>
        <v>0</v>
      </c>
    </row>
    <row r="21" spans="1:22" ht="13.8" thickBot="1">
      <c r="A21" s="81"/>
      <c r="B21" s="95" t="s">
        <v>64</v>
      </c>
      <c r="C21" s="96">
        <f>SUM(C7:C20)</f>
        <v>0</v>
      </c>
      <c r="D21" s="83">
        <f t="shared" ref="D21:V21" si="1">SUM(D7:D20)</f>
        <v>30468689.423750002</v>
      </c>
      <c r="E21" s="83">
        <f t="shared" si="1"/>
        <v>0</v>
      </c>
      <c r="F21" s="83">
        <f t="shared" si="1"/>
        <v>0</v>
      </c>
      <c r="G21" s="83">
        <f t="shared" si="1"/>
        <v>0</v>
      </c>
      <c r="H21" s="83">
        <f t="shared" si="1"/>
        <v>0</v>
      </c>
      <c r="I21" s="83">
        <f t="shared" si="1"/>
        <v>0</v>
      </c>
      <c r="J21" s="83">
        <f t="shared" si="1"/>
        <v>0</v>
      </c>
      <c r="K21" s="83">
        <f t="shared" si="1"/>
        <v>0</v>
      </c>
      <c r="L21" s="97">
        <f t="shared" si="1"/>
        <v>0</v>
      </c>
      <c r="M21" s="96">
        <f t="shared" si="1"/>
        <v>0</v>
      </c>
      <c r="N21" s="83">
        <f t="shared" si="1"/>
        <v>0</v>
      </c>
      <c r="O21" s="83">
        <f t="shared" si="1"/>
        <v>0</v>
      </c>
      <c r="P21" s="83">
        <f t="shared" si="1"/>
        <v>0</v>
      </c>
      <c r="Q21" s="83">
        <f t="shared" si="1"/>
        <v>0</v>
      </c>
      <c r="R21" s="83">
        <f t="shared" si="1"/>
        <v>0</v>
      </c>
      <c r="S21" s="97">
        <f>SUM(S7:S20)</f>
        <v>0</v>
      </c>
      <c r="T21" s="97">
        <f>SUM(T7:T20)</f>
        <v>28272781.860600002</v>
      </c>
      <c r="U21" s="97">
        <f t="shared" ref="U21" si="2">SUM(U7:U20)</f>
        <v>2195907.5631500003</v>
      </c>
      <c r="V21" s="98">
        <f t="shared" si="1"/>
        <v>30468689.423750002</v>
      </c>
    </row>
    <row r="24" spans="1:22">
      <c r="C24" s="21"/>
      <c r="D24" s="21"/>
      <c r="E24" s="21"/>
    </row>
    <row r="25" spans="1:22">
      <c r="A25" s="39"/>
      <c r="B25" s="39"/>
      <c r="D25" s="21"/>
      <c r="E25" s="21"/>
    </row>
    <row r="26" spans="1:22">
      <c r="A26" s="39"/>
      <c r="B26" s="22"/>
      <c r="D26" s="21"/>
      <c r="E26" s="21"/>
    </row>
    <row r="27" spans="1:22">
      <c r="A27" s="39"/>
      <c r="B27" s="39"/>
      <c r="D27" s="21"/>
      <c r="E27" s="21"/>
    </row>
    <row r="28" spans="1:22">
      <c r="A28" s="39"/>
      <c r="B28" s="22"/>
      <c r="D28" s="21"/>
      <c r="E28" s="2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2"/>
  <sheetViews>
    <sheetView zoomScaleNormal="100" workbookViewId="0">
      <pane xSplit="1" ySplit="7" topLeftCell="B8" activePane="bottomRight" state="frozen"/>
      <selection pane="topRight"/>
      <selection pane="bottomLeft"/>
      <selection pane="bottomRight" activeCell="B8" sqref="B8"/>
    </sheetView>
  </sheetViews>
  <sheetFormatPr defaultColWidth="9.109375" defaultRowHeight="13.8"/>
  <cols>
    <col min="1" max="1" width="10.5546875" style="4" bestFit="1" customWidth="1"/>
    <col min="2" max="2" width="101.88671875" style="4" customWidth="1"/>
    <col min="3" max="3" width="13.6640625" style="164" customWidth="1"/>
    <col min="4" max="4" width="14.88671875" style="164" bestFit="1" customWidth="1"/>
    <col min="5" max="5" width="17.6640625" style="164" customWidth="1"/>
    <col min="6" max="6" width="15.88671875" style="164" customWidth="1"/>
    <col min="7" max="7" width="17.44140625" style="164" customWidth="1"/>
    <col min="8" max="8" width="15.33203125" style="164" customWidth="1"/>
    <col min="9" max="16384" width="9.109375" style="13"/>
  </cols>
  <sheetData>
    <row r="1" spans="1:9">
      <c r="A1" s="2" t="s">
        <v>30</v>
      </c>
      <c r="B1" s="4" t="str">
        <f>Info!C2</f>
        <v>Terabank</v>
      </c>
      <c r="C1" s="3"/>
    </row>
    <row r="2" spans="1:9">
      <c r="A2" s="2" t="s">
        <v>31</v>
      </c>
      <c r="B2" s="308">
        <f>'1. key ratios'!B2</f>
        <v>45291</v>
      </c>
      <c r="C2" s="308"/>
    </row>
    <row r="4" spans="1:9" ht="14.4" thickBot="1">
      <c r="A4" s="2" t="s">
        <v>150</v>
      </c>
      <c r="B4" s="84" t="s">
        <v>252</v>
      </c>
    </row>
    <row r="5" spans="1:9">
      <c r="A5" s="85"/>
      <c r="B5" s="99"/>
      <c r="C5" s="185" t="s">
        <v>0</v>
      </c>
      <c r="D5" s="185" t="s">
        <v>1</v>
      </c>
      <c r="E5" s="185" t="s">
        <v>2</v>
      </c>
      <c r="F5" s="185" t="s">
        <v>3</v>
      </c>
      <c r="G5" s="186" t="s">
        <v>4</v>
      </c>
      <c r="H5" s="187" t="s">
        <v>5</v>
      </c>
      <c r="I5" s="100"/>
    </row>
    <row r="6" spans="1:9" s="100" customFormat="1" ht="12.75" customHeight="1">
      <c r="A6" s="101"/>
      <c r="B6" s="636" t="s">
        <v>149</v>
      </c>
      <c r="C6" s="622" t="s">
        <v>245</v>
      </c>
      <c r="D6" s="638" t="s">
        <v>244</v>
      </c>
      <c r="E6" s="639"/>
      <c r="F6" s="622" t="s">
        <v>249</v>
      </c>
      <c r="G6" s="622" t="s">
        <v>250</v>
      </c>
      <c r="H6" s="634" t="s">
        <v>248</v>
      </c>
    </row>
    <row r="7" spans="1:9" ht="41.4">
      <c r="A7" s="103"/>
      <c r="B7" s="637"/>
      <c r="C7" s="623"/>
      <c r="D7" s="188" t="s">
        <v>247</v>
      </c>
      <c r="E7" s="188" t="s">
        <v>246</v>
      </c>
      <c r="F7" s="623"/>
      <c r="G7" s="623"/>
      <c r="H7" s="635"/>
      <c r="I7" s="100"/>
    </row>
    <row r="8" spans="1:9">
      <c r="A8" s="101">
        <v>1</v>
      </c>
      <c r="B8" s="1" t="s">
        <v>51</v>
      </c>
      <c r="C8" s="189">
        <v>245367664.03191632</v>
      </c>
      <c r="D8" s="189">
        <v>0</v>
      </c>
      <c r="E8" s="189">
        <v>0</v>
      </c>
      <c r="F8" s="189">
        <v>99029740.299999997</v>
      </c>
      <c r="G8" s="189">
        <v>99029740.299999997</v>
      </c>
      <c r="H8" s="191">
        <v>0.40359735538387265</v>
      </c>
    </row>
    <row r="9" spans="1:9" ht="15" customHeight="1">
      <c r="A9" s="101">
        <v>2</v>
      </c>
      <c r="B9" s="1" t="s">
        <v>52</v>
      </c>
      <c r="C9" s="189">
        <v>0</v>
      </c>
      <c r="D9" s="189">
        <v>0</v>
      </c>
      <c r="E9" s="189">
        <v>0</v>
      </c>
      <c r="F9" s="189">
        <v>0</v>
      </c>
      <c r="G9" s="189">
        <v>0</v>
      </c>
      <c r="H9" s="191" t="s">
        <v>723</v>
      </c>
    </row>
    <row r="10" spans="1:9">
      <c r="A10" s="101">
        <v>3</v>
      </c>
      <c r="B10" s="1" t="s">
        <v>165</v>
      </c>
      <c r="C10" s="189">
        <v>0</v>
      </c>
      <c r="D10" s="189">
        <v>0</v>
      </c>
      <c r="E10" s="189">
        <v>0</v>
      </c>
      <c r="F10" s="189">
        <v>0</v>
      </c>
      <c r="G10" s="189">
        <v>0</v>
      </c>
      <c r="H10" s="191" t="s">
        <v>723</v>
      </c>
    </row>
    <row r="11" spans="1:9">
      <c r="A11" s="101">
        <v>4</v>
      </c>
      <c r="B11" s="1" t="s">
        <v>53</v>
      </c>
      <c r="C11" s="189">
        <v>0</v>
      </c>
      <c r="D11" s="189">
        <v>0</v>
      </c>
      <c r="E11" s="189">
        <v>0</v>
      </c>
      <c r="F11" s="189">
        <v>0</v>
      </c>
      <c r="G11" s="189">
        <v>0</v>
      </c>
      <c r="H11" s="191" t="s">
        <v>723</v>
      </c>
    </row>
    <row r="12" spans="1:9">
      <c r="A12" s="101">
        <v>5</v>
      </c>
      <c r="B12" s="1" t="s">
        <v>54</v>
      </c>
      <c r="C12" s="189">
        <v>0</v>
      </c>
      <c r="D12" s="189">
        <v>0</v>
      </c>
      <c r="E12" s="189">
        <v>0</v>
      </c>
      <c r="F12" s="189">
        <v>0</v>
      </c>
      <c r="G12" s="189">
        <v>0</v>
      </c>
      <c r="H12" s="191" t="s">
        <v>723</v>
      </c>
    </row>
    <row r="13" spans="1:9">
      <c r="A13" s="101">
        <v>6</v>
      </c>
      <c r="B13" s="1" t="s">
        <v>55</v>
      </c>
      <c r="C13" s="189">
        <v>20521363.129999999</v>
      </c>
      <c r="D13" s="189">
        <v>0</v>
      </c>
      <c r="E13" s="189">
        <v>0</v>
      </c>
      <c r="F13" s="189">
        <v>10945921.016999999</v>
      </c>
      <c r="G13" s="189">
        <v>10945921.016999999</v>
      </c>
      <c r="H13" s="191">
        <v>0.53339151730121936</v>
      </c>
    </row>
    <row r="14" spans="1:9">
      <c r="A14" s="101">
        <v>7</v>
      </c>
      <c r="B14" s="1" t="s">
        <v>56</v>
      </c>
      <c r="C14" s="189">
        <v>549456436.40056825</v>
      </c>
      <c r="D14" s="189">
        <v>92023153.440395802</v>
      </c>
      <c r="E14" s="189">
        <v>44458284.422129072</v>
      </c>
      <c r="F14" s="189">
        <v>593914720.82269728</v>
      </c>
      <c r="G14" s="189">
        <v>568191615.84429729</v>
      </c>
      <c r="H14" s="191">
        <v>0.95668889139038671</v>
      </c>
    </row>
    <row r="15" spans="1:9">
      <c r="A15" s="101">
        <v>8</v>
      </c>
      <c r="B15" s="1" t="s">
        <v>57</v>
      </c>
      <c r="C15" s="189">
        <v>632579578.60150945</v>
      </c>
      <c r="D15" s="189">
        <v>12806856.629900008</v>
      </c>
      <c r="E15" s="189">
        <v>6769845.5740000028</v>
      </c>
      <c r="F15" s="189">
        <v>479512068.13163209</v>
      </c>
      <c r="G15" s="189">
        <v>474766483.6862821</v>
      </c>
      <c r="H15" s="191">
        <v>0.74257747912814687</v>
      </c>
    </row>
    <row r="16" spans="1:9">
      <c r="A16" s="101">
        <v>9</v>
      </c>
      <c r="B16" s="1" t="s">
        <v>58</v>
      </c>
      <c r="C16" s="189">
        <v>114872065.24848479</v>
      </c>
      <c r="D16" s="189">
        <v>0</v>
      </c>
      <c r="E16" s="189">
        <v>0</v>
      </c>
      <c r="F16" s="189">
        <v>40205222.836969674</v>
      </c>
      <c r="G16" s="189">
        <v>40205222.836969674</v>
      </c>
      <c r="H16" s="191">
        <v>0.35</v>
      </c>
    </row>
    <row r="17" spans="1:8">
      <c r="A17" s="101">
        <v>10</v>
      </c>
      <c r="B17" s="1" t="s">
        <v>59</v>
      </c>
      <c r="C17" s="189">
        <v>12250556.206630003</v>
      </c>
      <c r="D17" s="189">
        <v>0</v>
      </c>
      <c r="E17" s="189">
        <v>0</v>
      </c>
      <c r="F17" s="189">
        <v>18375834.309945002</v>
      </c>
      <c r="G17" s="189">
        <v>18375834.309945002</v>
      </c>
      <c r="H17" s="191">
        <v>1.4999999999999998</v>
      </c>
    </row>
    <row r="18" spans="1:8">
      <c r="A18" s="101">
        <v>11</v>
      </c>
      <c r="B18" s="1" t="s">
        <v>60</v>
      </c>
      <c r="C18" s="189">
        <v>0</v>
      </c>
      <c r="D18" s="189">
        <v>0</v>
      </c>
      <c r="E18" s="189">
        <v>0</v>
      </c>
      <c r="F18" s="189">
        <v>0</v>
      </c>
      <c r="G18" s="189">
        <v>0</v>
      </c>
      <c r="H18" s="191" t="s">
        <v>723</v>
      </c>
    </row>
    <row r="19" spans="1:8">
      <c r="A19" s="101">
        <v>12</v>
      </c>
      <c r="B19" s="1" t="s">
        <v>61</v>
      </c>
      <c r="C19" s="189">
        <v>0</v>
      </c>
      <c r="D19" s="189">
        <v>0</v>
      </c>
      <c r="E19" s="189">
        <v>0</v>
      </c>
      <c r="F19" s="189">
        <v>0</v>
      </c>
      <c r="G19" s="189">
        <v>0</v>
      </c>
      <c r="H19" s="191" t="s">
        <v>723</v>
      </c>
    </row>
    <row r="20" spans="1:8">
      <c r="A20" s="101">
        <v>13</v>
      </c>
      <c r="B20" s="1" t="s">
        <v>144</v>
      </c>
      <c r="C20" s="189">
        <v>0</v>
      </c>
      <c r="D20" s="189">
        <v>0</v>
      </c>
      <c r="E20" s="189">
        <v>0</v>
      </c>
      <c r="F20" s="189">
        <v>0</v>
      </c>
      <c r="G20" s="189">
        <v>0</v>
      </c>
      <c r="H20" s="191" t="s">
        <v>723</v>
      </c>
    </row>
    <row r="21" spans="1:8">
      <c r="A21" s="101">
        <v>14</v>
      </c>
      <c r="B21" s="1" t="s">
        <v>63</v>
      </c>
      <c r="C21" s="189">
        <v>88858422.803043991</v>
      </c>
      <c r="D21" s="189">
        <v>0</v>
      </c>
      <c r="E21" s="189">
        <v>0</v>
      </c>
      <c r="F21" s="189">
        <v>47440115.119043991</v>
      </c>
      <c r="G21" s="189">
        <v>47440115.119043991</v>
      </c>
      <c r="H21" s="191">
        <v>0.53388428043783431</v>
      </c>
    </row>
    <row r="22" spans="1:8" ht="14.4" thickBot="1">
      <c r="A22" s="104"/>
      <c r="B22" s="105" t="s">
        <v>64</v>
      </c>
      <c r="C22" s="190">
        <v>1663906086.4221528</v>
      </c>
      <c r="D22" s="190">
        <v>104830010.07029581</v>
      </c>
      <c r="E22" s="190">
        <v>51228129.996129073</v>
      </c>
      <c r="F22" s="190">
        <v>1289423622.5372882</v>
      </c>
      <c r="G22" s="190">
        <v>1258954933.1135383</v>
      </c>
      <c r="H22" s="192">
        <v>0.73402706392425454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27"/>
  <sheetViews>
    <sheetView zoomScale="90" zoomScaleNormal="90" workbookViewId="0">
      <pane xSplit="2" ySplit="6" topLeftCell="C7" activePane="bottomRight" state="frozen"/>
      <selection pane="topRight"/>
      <selection pane="bottomLeft"/>
      <selection pane="bottomRight" activeCell="C7" sqref="C7"/>
    </sheetView>
  </sheetViews>
  <sheetFormatPr defaultColWidth="9.109375" defaultRowHeight="13.8"/>
  <cols>
    <col min="1" max="1" width="10.5546875" style="164" bestFit="1" customWidth="1"/>
    <col min="2" max="2" width="104.109375" style="164" customWidth="1"/>
    <col min="3" max="11" width="12.6640625" style="164" customWidth="1"/>
    <col min="12" max="16384" width="9.109375" style="164"/>
  </cols>
  <sheetData>
    <row r="1" spans="1:11">
      <c r="A1" s="164" t="s">
        <v>30</v>
      </c>
      <c r="B1" s="3" t="str">
        <f>Info!C2</f>
        <v>Terabank</v>
      </c>
    </row>
    <row r="2" spans="1:11">
      <c r="A2" s="164" t="s">
        <v>31</v>
      </c>
      <c r="B2" s="308">
        <f>'1. key ratios'!B2</f>
        <v>45291</v>
      </c>
    </row>
    <row r="4" spans="1:11" ht="14.4" thickBot="1">
      <c r="A4" s="164" t="s">
        <v>146</v>
      </c>
      <c r="B4" s="230" t="s">
        <v>253</v>
      </c>
    </row>
    <row r="5" spans="1:11" ht="30" customHeight="1">
      <c r="A5" s="640"/>
      <c r="B5" s="641"/>
      <c r="C5" s="642" t="s">
        <v>305</v>
      </c>
      <c r="D5" s="642"/>
      <c r="E5" s="642"/>
      <c r="F5" s="642" t="s">
        <v>306</v>
      </c>
      <c r="G5" s="642"/>
      <c r="H5" s="642"/>
      <c r="I5" s="642" t="s">
        <v>307</v>
      </c>
      <c r="J5" s="642"/>
      <c r="K5" s="643"/>
    </row>
    <row r="6" spans="1:11">
      <c r="A6" s="202"/>
      <c r="B6" s="203"/>
      <c r="C6" s="15" t="s">
        <v>32</v>
      </c>
      <c r="D6" s="15" t="s">
        <v>33</v>
      </c>
      <c r="E6" s="15" t="s">
        <v>34</v>
      </c>
      <c r="F6" s="15" t="s">
        <v>32</v>
      </c>
      <c r="G6" s="15" t="s">
        <v>33</v>
      </c>
      <c r="H6" s="15" t="s">
        <v>34</v>
      </c>
      <c r="I6" s="15" t="s">
        <v>32</v>
      </c>
      <c r="J6" s="15" t="s">
        <v>33</v>
      </c>
      <c r="K6" s="15" t="s">
        <v>34</v>
      </c>
    </row>
    <row r="7" spans="1:11">
      <c r="A7" s="204" t="s">
        <v>256</v>
      </c>
      <c r="B7" s="205"/>
      <c r="C7" s="205"/>
      <c r="D7" s="205"/>
      <c r="E7" s="205"/>
      <c r="F7" s="205"/>
      <c r="G7" s="205"/>
      <c r="H7" s="205"/>
      <c r="I7" s="205"/>
      <c r="J7" s="205"/>
      <c r="K7" s="206"/>
    </row>
    <row r="8" spans="1:11">
      <c r="A8" s="207">
        <v>1</v>
      </c>
      <c r="B8" s="208" t="s">
        <v>254</v>
      </c>
      <c r="C8" s="209"/>
      <c r="D8" s="209"/>
      <c r="E8" s="209"/>
      <c r="F8" s="210">
        <v>197251095.76141506</v>
      </c>
      <c r="G8" s="210">
        <v>142043162.01889637</v>
      </c>
      <c r="H8" s="210">
        <v>339294257.78031147</v>
      </c>
      <c r="I8" s="210">
        <v>183952145.04262045</v>
      </c>
      <c r="J8" s="210">
        <v>123078956.3559875</v>
      </c>
      <c r="K8" s="210">
        <v>307031101.39860797</v>
      </c>
    </row>
    <row r="9" spans="1:11">
      <c r="A9" s="204" t="s">
        <v>257</v>
      </c>
      <c r="B9" s="205"/>
      <c r="C9" s="205"/>
      <c r="D9" s="205"/>
      <c r="E9" s="205"/>
      <c r="F9" s="205"/>
      <c r="G9" s="205"/>
      <c r="H9" s="205"/>
      <c r="I9" s="205"/>
      <c r="J9" s="205"/>
      <c r="K9" s="206"/>
    </row>
    <row r="10" spans="1:11">
      <c r="A10" s="211">
        <v>2</v>
      </c>
      <c r="B10" s="212" t="s">
        <v>265</v>
      </c>
      <c r="C10" s="212">
        <v>130199228.06325209</v>
      </c>
      <c r="D10" s="212">
        <v>300185230.18519688</v>
      </c>
      <c r="E10" s="212">
        <v>430384458.24844897</v>
      </c>
      <c r="F10" s="212">
        <v>22044054.442640755</v>
      </c>
      <c r="G10" s="212">
        <v>58020402.68782863</v>
      </c>
      <c r="H10" s="212">
        <v>80064457.130469382</v>
      </c>
      <c r="I10" s="212">
        <v>5123546.387607405</v>
      </c>
      <c r="J10" s="212">
        <v>12285598.864838211</v>
      </c>
      <c r="K10" s="212">
        <v>17409145.252445616</v>
      </c>
    </row>
    <row r="11" spans="1:11">
      <c r="A11" s="211">
        <v>3</v>
      </c>
      <c r="B11" s="212" t="s">
        <v>259</v>
      </c>
      <c r="C11" s="212">
        <v>524175529.75534749</v>
      </c>
      <c r="D11" s="537">
        <v>380512405.34562266</v>
      </c>
      <c r="E11" s="212">
        <v>904687935.10097015</v>
      </c>
      <c r="F11" s="212">
        <v>155976280.29266176</v>
      </c>
      <c r="G11" s="212">
        <v>61221697.041247755</v>
      </c>
      <c r="H11" s="212">
        <v>217197977.33390951</v>
      </c>
      <c r="I11" s="212">
        <v>130435982.63851424</v>
      </c>
      <c r="J11" s="212">
        <v>52846520.92373471</v>
      </c>
      <c r="K11" s="212">
        <v>183282503.56224895</v>
      </c>
    </row>
    <row r="12" spans="1:11">
      <c r="A12" s="211">
        <v>4</v>
      </c>
      <c r="B12" s="212" t="s">
        <v>260</v>
      </c>
      <c r="C12" s="212">
        <v>23874300.144300144</v>
      </c>
      <c r="D12" s="212">
        <v>0</v>
      </c>
      <c r="E12" s="212">
        <v>23874300.144300144</v>
      </c>
      <c r="F12" s="212">
        <v>0</v>
      </c>
      <c r="G12" s="212">
        <v>0</v>
      </c>
      <c r="H12" s="212">
        <v>0</v>
      </c>
      <c r="I12" s="212">
        <v>0</v>
      </c>
      <c r="J12" s="212">
        <v>0</v>
      </c>
      <c r="K12" s="212">
        <v>0</v>
      </c>
    </row>
    <row r="13" spans="1:11">
      <c r="A13" s="211">
        <v>5</v>
      </c>
      <c r="B13" s="212" t="s">
        <v>268</v>
      </c>
      <c r="C13" s="212">
        <v>53917332.425759487</v>
      </c>
      <c r="D13" s="212">
        <v>123227829.83162862</v>
      </c>
      <c r="E13" s="212">
        <v>177145162.25738811</v>
      </c>
      <c r="F13" s="212">
        <v>9596413.8124807104</v>
      </c>
      <c r="G13" s="212">
        <v>60557515.991085842</v>
      </c>
      <c r="H13" s="212">
        <v>70153929.803566545</v>
      </c>
      <c r="I13" s="212">
        <v>3626176.7770036319</v>
      </c>
      <c r="J13" s="212">
        <v>55407862.651937008</v>
      </c>
      <c r="K13" s="212">
        <v>59034039.428940639</v>
      </c>
    </row>
    <row r="14" spans="1:11">
      <c r="A14" s="211">
        <v>6</v>
      </c>
      <c r="B14" s="212" t="s">
        <v>300</v>
      </c>
      <c r="C14" s="212">
        <v>18079495.964534875</v>
      </c>
      <c r="D14" s="212">
        <v>10860852.157308318</v>
      </c>
      <c r="E14" s="212">
        <v>28940348.121843193</v>
      </c>
      <c r="F14" s="212">
        <v>0</v>
      </c>
      <c r="G14" s="212">
        <v>0</v>
      </c>
      <c r="H14" s="212">
        <v>0</v>
      </c>
      <c r="I14" s="212">
        <v>0</v>
      </c>
      <c r="J14" s="212">
        <v>0</v>
      </c>
      <c r="K14" s="212">
        <v>0</v>
      </c>
    </row>
    <row r="15" spans="1:11">
      <c r="A15" s="211">
        <v>7</v>
      </c>
      <c r="B15" s="212" t="s">
        <v>301</v>
      </c>
      <c r="C15" s="212">
        <v>11829067.752684984</v>
      </c>
      <c r="D15" s="212">
        <v>5607126.0653794035</v>
      </c>
      <c r="E15" s="212">
        <v>17436193.818064388</v>
      </c>
      <c r="F15" s="212">
        <v>6180420.8998152968</v>
      </c>
      <c r="G15" s="212">
        <v>2497686.6445486294</v>
      </c>
      <c r="H15" s="212">
        <v>8678107.5443639271</v>
      </c>
      <c r="I15" s="212">
        <v>6180420.8998152968</v>
      </c>
      <c r="J15" s="212">
        <v>2497686.6445486294</v>
      </c>
      <c r="K15" s="212">
        <v>8678107.5443639271</v>
      </c>
    </row>
    <row r="16" spans="1:11">
      <c r="A16" s="211">
        <v>8</v>
      </c>
      <c r="B16" s="213" t="s">
        <v>261</v>
      </c>
      <c r="C16" s="212">
        <v>762074954.10587895</v>
      </c>
      <c r="D16" s="212">
        <v>820393443.58513594</v>
      </c>
      <c r="E16" s="212">
        <v>1582468397.6910148</v>
      </c>
      <c r="F16" s="212">
        <v>193797169.44759852</v>
      </c>
      <c r="G16" s="212">
        <v>182297302.36471084</v>
      </c>
      <c r="H16" s="212">
        <v>376094471.81230938</v>
      </c>
      <c r="I16" s="212">
        <v>145366126.70294058</v>
      </c>
      <c r="J16" s="212">
        <v>123037669.08505856</v>
      </c>
      <c r="K16" s="212">
        <v>268403795.78799915</v>
      </c>
    </row>
    <row r="17" spans="1:11">
      <c r="A17" s="204" t="s">
        <v>258</v>
      </c>
      <c r="B17" s="205"/>
      <c r="C17" s="212">
        <v>0</v>
      </c>
      <c r="D17" s="212">
        <v>0</v>
      </c>
      <c r="E17" s="212">
        <v>0</v>
      </c>
      <c r="F17" s="212">
        <v>0</v>
      </c>
      <c r="G17" s="212">
        <v>0</v>
      </c>
      <c r="H17" s="212">
        <v>0</v>
      </c>
      <c r="I17" s="212">
        <v>0</v>
      </c>
      <c r="J17" s="212">
        <v>0</v>
      </c>
      <c r="K17" s="212">
        <v>0</v>
      </c>
    </row>
    <row r="18" spans="1:11">
      <c r="A18" s="211">
        <v>9</v>
      </c>
      <c r="B18" s="212" t="s">
        <v>264</v>
      </c>
      <c r="C18" s="212">
        <v>0</v>
      </c>
      <c r="D18" s="212">
        <v>0</v>
      </c>
      <c r="E18" s="212">
        <v>0</v>
      </c>
      <c r="F18" s="212">
        <v>0</v>
      </c>
      <c r="G18" s="212">
        <v>0</v>
      </c>
      <c r="H18" s="212">
        <v>0</v>
      </c>
      <c r="I18" s="212">
        <v>0</v>
      </c>
      <c r="J18" s="212">
        <v>0</v>
      </c>
      <c r="K18" s="212">
        <v>0</v>
      </c>
    </row>
    <row r="19" spans="1:11">
      <c r="A19" s="211">
        <v>10</v>
      </c>
      <c r="B19" s="212" t="s">
        <v>302</v>
      </c>
      <c r="C19" s="212">
        <v>591880896.826478</v>
      </c>
      <c r="D19" s="212">
        <v>591447428.25182152</v>
      </c>
      <c r="E19" s="212">
        <v>1183328325.0782995</v>
      </c>
      <c r="F19" s="212">
        <v>20866175.246694081</v>
      </c>
      <c r="G19" s="212">
        <v>8327786.4090113034</v>
      </c>
      <c r="H19" s="212">
        <v>29193961.655705385</v>
      </c>
      <c r="I19" s="212">
        <v>34165125.965488695</v>
      </c>
      <c r="J19" s="212">
        <v>27340385.878235511</v>
      </c>
      <c r="K19" s="212">
        <v>61505511.843724206</v>
      </c>
    </row>
    <row r="20" spans="1:11">
      <c r="A20" s="211">
        <v>11</v>
      </c>
      <c r="B20" s="212" t="s">
        <v>263</v>
      </c>
      <c r="C20" s="212">
        <v>67224115.240025505</v>
      </c>
      <c r="D20" s="212">
        <v>51018017.79244484</v>
      </c>
      <c r="E20" s="212">
        <v>118242133.03247035</v>
      </c>
      <c r="F20" s="212">
        <v>4260587.9790735934</v>
      </c>
      <c r="G20" s="212">
        <v>50065655.73907344</v>
      </c>
      <c r="H20" s="212">
        <v>54326243.718147032</v>
      </c>
      <c r="I20" s="212">
        <v>4260587.9790735934</v>
      </c>
      <c r="J20" s="212">
        <v>50065655.73907344</v>
      </c>
      <c r="K20" s="212">
        <v>54326243.718147032</v>
      </c>
    </row>
    <row r="21" spans="1:11" ht="14.4" thickBot="1">
      <c r="A21" s="214">
        <v>12</v>
      </c>
      <c r="B21" s="215" t="s">
        <v>262</v>
      </c>
      <c r="C21" s="212">
        <v>659105012.06650352</v>
      </c>
      <c r="D21" s="212">
        <v>642465446.04426634</v>
      </c>
      <c r="E21" s="212">
        <v>1301570458.1107697</v>
      </c>
      <c r="F21" s="212">
        <v>25126763.225767672</v>
      </c>
      <c r="G21" s="212">
        <v>58393442.148084745</v>
      </c>
      <c r="H21" s="212">
        <v>83520205.373852417</v>
      </c>
      <c r="I21" s="212">
        <v>38425713.944562286</v>
      </c>
      <c r="J21" s="212">
        <v>77406041.617308944</v>
      </c>
      <c r="K21" s="212">
        <v>115831755.56187123</v>
      </c>
    </row>
    <row r="22" spans="1:11" ht="38.25" customHeight="1" thickBot="1">
      <c r="A22" s="216"/>
      <c r="B22" s="217"/>
      <c r="C22" s="217"/>
      <c r="D22" s="217"/>
      <c r="E22" s="217"/>
      <c r="F22" s="644" t="s">
        <v>304</v>
      </c>
      <c r="G22" s="642"/>
      <c r="H22" s="642"/>
      <c r="I22" s="644" t="s">
        <v>269</v>
      </c>
      <c r="J22" s="642"/>
      <c r="K22" s="643"/>
    </row>
    <row r="23" spans="1:11" ht="14.4" thickBot="1">
      <c r="A23" s="218">
        <v>13</v>
      </c>
      <c r="B23" s="219" t="s">
        <v>254</v>
      </c>
      <c r="C23" s="220"/>
      <c r="D23" s="220"/>
      <c r="E23" s="220"/>
      <c r="F23" s="221">
        <v>197251095.76141506</v>
      </c>
      <c r="G23" s="221">
        <v>142043162.01889637</v>
      </c>
      <c r="H23" s="221">
        <v>339294257.78031147</v>
      </c>
      <c r="I23" s="221">
        <v>183952145.04262045</v>
      </c>
      <c r="J23" s="221">
        <v>123078956.3559875</v>
      </c>
      <c r="K23" s="221">
        <v>307031101.39860797</v>
      </c>
    </row>
    <row r="24" spans="1:11" ht="14.4" thickBot="1">
      <c r="A24" s="222">
        <v>14</v>
      </c>
      <c r="B24" s="223" t="s">
        <v>266</v>
      </c>
      <c r="C24" s="224"/>
      <c r="D24" s="225"/>
      <c r="E24" s="226"/>
      <c r="F24" s="221">
        <v>168670406.22183084</v>
      </c>
      <c r="G24" s="221">
        <v>123903860.21662609</v>
      </c>
      <c r="H24" s="221">
        <v>292574266.43845695</v>
      </c>
      <c r="I24" s="221">
        <v>106940412.7583783</v>
      </c>
      <c r="J24" s="221">
        <v>45631627.467749611</v>
      </c>
      <c r="K24" s="221">
        <v>152572040.22612792</v>
      </c>
    </row>
    <row r="25" spans="1:11" ht="14.4" thickBot="1">
      <c r="A25" s="227">
        <v>15</v>
      </c>
      <c r="B25" s="228" t="s">
        <v>267</v>
      </c>
      <c r="C25" s="229"/>
      <c r="D25" s="229"/>
      <c r="E25" s="229"/>
      <c r="F25" s="526">
        <v>1.1694469716400377</v>
      </c>
      <c r="G25" s="526">
        <v>1.1463981975263451</v>
      </c>
      <c r="H25" s="526">
        <v>1.1596859214946782</v>
      </c>
      <c r="I25" s="526">
        <v>1.7201368528307708</v>
      </c>
      <c r="J25" s="526">
        <v>2.6972291628865133</v>
      </c>
      <c r="K25" s="526">
        <v>2.0123680652336784</v>
      </c>
    </row>
    <row r="27" spans="1:11" ht="27">
      <c r="B27" s="201"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2"/>
  <sheetViews>
    <sheetView workbookViewId="0">
      <pane xSplit="1" ySplit="5" topLeftCell="B6" activePane="bottomRight" state="frozen"/>
      <selection pane="topRight"/>
      <selection pane="bottomLeft"/>
      <selection pane="bottomRight" activeCell="B6" sqref="B6"/>
    </sheetView>
  </sheetViews>
  <sheetFormatPr defaultColWidth="9.109375" defaultRowHeight="13.2"/>
  <cols>
    <col min="1" max="1" width="10.5546875" style="4" bestFit="1" customWidth="1"/>
    <col min="2" max="2" width="95" style="4" customWidth="1"/>
    <col min="3" max="3" width="12.55468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13"/>
  </cols>
  <sheetData>
    <row r="1" spans="1:14">
      <c r="A1" s="4" t="s">
        <v>30</v>
      </c>
      <c r="B1" s="3" t="str">
        <f>Info!C2</f>
        <v>Terabank</v>
      </c>
    </row>
    <row r="2" spans="1:14" ht="14.25" customHeight="1">
      <c r="A2" s="4" t="s">
        <v>31</v>
      </c>
      <c r="B2" s="308">
        <f>'1. key ratios'!B2</f>
        <v>45291</v>
      </c>
    </row>
    <row r="3" spans="1:14" ht="14.25" customHeight="1"/>
    <row r="4" spans="1:14" ht="13.8" thickBot="1">
      <c r="A4" s="4" t="s">
        <v>162</v>
      </c>
      <c r="B4" s="158" t="s">
        <v>28</v>
      </c>
    </row>
    <row r="5" spans="1:14" s="111" customFormat="1">
      <c r="A5" s="107"/>
      <c r="B5" s="108"/>
      <c r="C5" s="109" t="s">
        <v>0</v>
      </c>
      <c r="D5" s="109" t="s">
        <v>1</v>
      </c>
      <c r="E5" s="109" t="s">
        <v>2</v>
      </c>
      <c r="F5" s="109" t="s">
        <v>3</v>
      </c>
      <c r="G5" s="109" t="s">
        <v>4</v>
      </c>
      <c r="H5" s="109" t="s">
        <v>5</v>
      </c>
      <c r="I5" s="109" t="s">
        <v>8</v>
      </c>
      <c r="J5" s="109" t="s">
        <v>9</v>
      </c>
      <c r="K5" s="109" t="s">
        <v>10</v>
      </c>
      <c r="L5" s="109" t="s">
        <v>11</v>
      </c>
      <c r="M5" s="109" t="s">
        <v>12</v>
      </c>
      <c r="N5" s="110" t="s">
        <v>13</v>
      </c>
    </row>
    <row r="6" spans="1:14" ht="26.4">
      <c r="A6" s="112"/>
      <c r="B6" s="113"/>
      <c r="C6" s="114" t="s">
        <v>161</v>
      </c>
      <c r="D6" s="115" t="s">
        <v>160</v>
      </c>
      <c r="E6" s="116" t="s">
        <v>159</v>
      </c>
      <c r="F6" s="117">
        <v>0</v>
      </c>
      <c r="G6" s="117">
        <v>0.2</v>
      </c>
      <c r="H6" s="117">
        <v>0.35</v>
      </c>
      <c r="I6" s="117">
        <v>0.5</v>
      </c>
      <c r="J6" s="117">
        <v>0.75</v>
      </c>
      <c r="K6" s="117">
        <v>1</v>
      </c>
      <c r="L6" s="117">
        <v>1.5</v>
      </c>
      <c r="M6" s="117">
        <v>2.5</v>
      </c>
      <c r="N6" s="157" t="s">
        <v>168</v>
      </c>
    </row>
    <row r="7" spans="1:14" ht="13.8">
      <c r="A7" s="118">
        <v>1</v>
      </c>
      <c r="B7" s="119" t="s">
        <v>158</v>
      </c>
      <c r="C7" s="120">
        <f>SUM(C8:C13)</f>
        <v>94923700</v>
      </c>
      <c r="D7" s="113"/>
      <c r="E7" s="121">
        <f t="shared" ref="E7:M7" si="0">SUM(E8:E13)</f>
        <v>1898474</v>
      </c>
      <c r="F7" s="122">
        <f>SUM(F8:F13)</f>
        <v>0</v>
      </c>
      <c r="G7" s="122">
        <f t="shared" si="0"/>
        <v>0</v>
      </c>
      <c r="H7" s="122">
        <f t="shared" si="0"/>
        <v>0</v>
      </c>
      <c r="I7" s="122">
        <f t="shared" si="0"/>
        <v>0</v>
      </c>
      <c r="J7" s="122">
        <f t="shared" si="0"/>
        <v>0</v>
      </c>
      <c r="K7" s="122">
        <f t="shared" si="0"/>
        <v>1898474</v>
      </c>
      <c r="L7" s="122">
        <f t="shared" si="0"/>
        <v>0</v>
      </c>
      <c r="M7" s="122">
        <f t="shared" si="0"/>
        <v>0</v>
      </c>
      <c r="N7" s="123">
        <f>SUM(N8:N13)</f>
        <v>1898474</v>
      </c>
    </row>
    <row r="8" spans="1:14" ht="13.8">
      <c r="A8" s="118">
        <v>1.1000000000000001</v>
      </c>
      <c r="B8" s="124" t="s">
        <v>156</v>
      </c>
      <c r="C8" s="122">
        <v>94923700</v>
      </c>
      <c r="D8" s="125">
        <v>0.02</v>
      </c>
      <c r="E8" s="121">
        <f>C8*D8</f>
        <v>1898474</v>
      </c>
      <c r="F8" s="122">
        <v>0</v>
      </c>
      <c r="G8" s="122">
        <v>0</v>
      </c>
      <c r="H8" s="122">
        <v>0</v>
      </c>
      <c r="I8" s="122">
        <v>0</v>
      </c>
      <c r="J8" s="122">
        <v>0</v>
      </c>
      <c r="K8" s="122">
        <v>1898474</v>
      </c>
      <c r="L8" s="122">
        <v>0</v>
      </c>
      <c r="M8" s="122">
        <v>0</v>
      </c>
      <c r="N8" s="123">
        <f>SUMPRODUCT($F$6:$M$6,F8:M8)</f>
        <v>1898474</v>
      </c>
    </row>
    <row r="9" spans="1:14" ht="13.8">
      <c r="A9" s="118">
        <v>1.2</v>
      </c>
      <c r="B9" s="124" t="s">
        <v>155</v>
      </c>
      <c r="C9" s="122">
        <v>0</v>
      </c>
      <c r="D9" s="125">
        <v>0.05</v>
      </c>
      <c r="E9" s="121">
        <f>C9*D9</f>
        <v>0</v>
      </c>
      <c r="F9" s="122">
        <v>0</v>
      </c>
      <c r="G9" s="122">
        <v>0</v>
      </c>
      <c r="H9" s="122">
        <v>0</v>
      </c>
      <c r="I9" s="122">
        <v>0</v>
      </c>
      <c r="J9" s="122">
        <v>0</v>
      </c>
      <c r="K9" s="122">
        <v>0</v>
      </c>
      <c r="L9" s="122">
        <v>0</v>
      </c>
      <c r="M9" s="122">
        <v>0</v>
      </c>
      <c r="N9" s="123">
        <f t="shared" ref="N9:N12" si="1">SUMPRODUCT($F$6:$M$6,F9:M9)</f>
        <v>0</v>
      </c>
    </row>
    <row r="10" spans="1:14" ht="13.8">
      <c r="A10" s="118">
        <v>1.3</v>
      </c>
      <c r="B10" s="124" t="s">
        <v>154</v>
      </c>
      <c r="C10" s="122">
        <v>0</v>
      </c>
      <c r="D10" s="125">
        <v>0.08</v>
      </c>
      <c r="E10" s="121">
        <f>C10*D10</f>
        <v>0</v>
      </c>
      <c r="F10" s="122">
        <v>0</v>
      </c>
      <c r="G10" s="122">
        <v>0</v>
      </c>
      <c r="H10" s="122">
        <v>0</v>
      </c>
      <c r="I10" s="122">
        <v>0</v>
      </c>
      <c r="J10" s="122">
        <v>0</v>
      </c>
      <c r="K10" s="122">
        <v>0</v>
      </c>
      <c r="L10" s="122">
        <v>0</v>
      </c>
      <c r="M10" s="122">
        <v>0</v>
      </c>
      <c r="N10" s="123">
        <f>SUMPRODUCT($F$6:$M$6,F10:M10)</f>
        <v>0</v>
      </c>
    </row>
    <row r="11" spans="1:14" ht="13.8">
      <c r="A11" s="118">
        <v>1.4</v>
      </c>
      <c r="B11" s="124" t="s">
        <v>153</v>
      </c>
      <c r="C11" s="122">
        <v>0</v>
      </c>
      <c r="D11" s="125">
        <v>0.11</v>
      </c>
      <c r="E11" s="121">
        <f>C11*D11</f>
        <v>0</v>
      </c>
      <c r="F11" s="122">
        <v>0</v>
      </c>
      <c r="G11" s="122">
        <v>0</v>
      </c>
      <c r="H11" s="122">
        <v>0</v>
      </c>
      <c r="I11" s="122">
        <v>0</v>
      </c>
      <c r="J11" s="122">
        <v>0</v>
      </c>
      <c r="K11" s="122">
        <v>0</v>
      </c>
      <c r="L11" s="122">
        <v>0</v>
      </c>
      <c r="M11" s="122">
        <v>0</v>
      </c>
      <c r="N11" s="123">
        <f t="shared" si="1"/>
        <v>0</v>
      </c>
    </row>
    <row r="12" spans="1:14" ht="13.8">
      <c r="A12" s="118">
        <v>1.5</v>
      </c>
      <c r="B12" s="124" t="s">
        <v>152</v>
      </c>
      <c r="C12" s="122">
        <v>0</v>
      </c>
      <c r="D12" s="125">
        <v>0.14000000000000001</v>
      </c>
      <c r="E12" s="121">
        <f>C12*D12</f>
        <v>0</v>
      </c>
      <c r="F12" s="122">
        <v>0</v>
      </c>
      <c r="G12" s="122">
        <v>0</v>
      </c>
      <c r="H12" s="122">
        <v>0</v>
      </c>
      <c r="I12" s="122">
        <v>0</v>
      </c>
      <c r="J12" s="122">
        <v>0</v>
      </c>
      <c r="K12" s="122">
        <v>0</v>
      </c>
      <c r="L12" s="122">
        <v>0</v>
      </c>
      <c r="M12" s="122">
        <v>0</v>
      </c>
      <c r="N12" s="123">
        <f t="shared" si="1"/>
        <v>0</v>
      </c>
    </row>
    <row r="13" spans="1:14" ht="13.8">
      <c r="A13" s="118">
        <v>1.6</v>
      </c>
      <c r="B13" s="126" t="s">
        <v>151</v>
      </c>
      <c r="C13" s="122">
        <v>0</v>
      </c>
      <c r="D13" s="127"/>
      <c r="E13" s="122"/>
      <c r="F13" s="122">
        <v>0</v>
      </c>
      <c r="G13" s="122">
        <v>0</v>
      </c>
      <c r="H13" s="122">
        <v>0</v>
      </c>
      <c r="I13" s="122">
        <v>0</v>
      </c>
      <c r="J13" s="122">
        <v>0</v>
      </c>
      <c r="K13" s="122">
        <v>0</v>
      </c>
      <c r="L13" s="122">
        <v>0</v>
      </c>
      <c r="M13" s="122">
        <v>0</v>
      </c>
      <c r="N13" s="123">
        <f>SUMPRODUCT($F$6:$M$6,F13:M13)</f>
        <v>0</v>
      </c>
    </row>
    <row r="14" spans="1:14" ht="13.8">
      <c r="A14" s="118">
        <v>2</v>
      </c>
      <c r="B14" s="128" t="s">
        <v>157</v>
      </c>
      <c r="C14" s="120">
        <f>SUM(C15:C20)</f>
        <v>0</v>
      </c>
      <c r="D14" s="113"/>
      <c r="E14" s="121">
        <f t="shared" ref="E14" si="2">SUM(E15:E20)</f>
        <v>0</v>
      </c>
      <c r="F14" s="122">
        <v>0</v>
      </c>
      <c r="G14" s="122">
        <v>0</v>
      </c>
      <c r="H14" s="122">
        <v>0</v>
      </c>
      <c r="I14" s="122">
        <v>0</v>
      </c>
      <c r="J14" s="122">
        <v>0</v>
      </c>
      <c r="K14" s="122">
        <v>0</v>
      </c>
      <c r="L14" s="122">
        <v>0</v>
      </c>
      <c r="M14" s="122">
        <v>0</v>
      </c>
      <c r="N14" s="123">
        <f>SUM(N15:N20)</f>
        <v>0</v>
      </c>
    </row>
    <row r="15" spans="1:14" ht="13.8">
      <c r="A15" s="118">
        <v>2.1</v>
      </c>
      <c r="B15" s="126" t="s">
        <v>156</v>
      </c>
      <c r="C15" s="122">
        <v>0</v>
      </c>
      <c r="D15" s="125">
        <v>5.0000000000000001E-3</v>
      </c>
      <c r="E15" s="121">
        <f>C15*D15</f>
        <v>0</v>
      </c>
      <c r="F15" s="122">
        <v>0</v>
      </c>
      <c r="G15" s="122">
        <v>0</v>
      </c>
      <c r="H15" s="122">
        <v>0</v>
      </c>
      <c r="I15" s="122">
        <v>0</v>
      </c>
      <c r="J15" s="122">
        <v>0</v>
      </c>
      <c r="K15" s="122">
        <v>0</v>
      </c>
      <c r="L15" s="122">
        <v>0</v>
      </c>
      <c r="M15" s="122">
        <v>0</v>
      </c>
      <c r="N15" s="123">
        <f>SUMPRODUCT($F$6:$M$6,F15:M15)</f>
        <v>0</v>
      </c>
    </row>
    <row r="16" spans="1:14" ht="13.8">
      <c r="A16" s="118">
        <v>2.2000000000000002</v>
      </c>
      <c r="B16" s="126" t="s">
        <v>155</v>
      </c>
      <c r="C16" s="122">
        <v>0</v>
      </c>
      <c r="D16" s="125">
        <v>0.01</v>
      </c>
      <c r="E16" s="121">
        <f>C16*D16</f>
        <v>0</v>
      </c>
      <c r="F16" s="122">
        <v>0</v>
      </c>
      <c r="G16" s="122">
        <v>0</v>
      </c>
      <c r="H16" s="122">
        <v>0</v>
      </c>
      <c r="I16" s="122">
        <v>0</v>
      </c>
      <c r="J16" s="122">
        <v>0</v>
      </c>
      <c r="K16" s="122">
        <v>0</v>
      </c>
      <c r="L16" s="122">
        <v>0</v>
      </c>
      <c r="M16" s="122">
        <v>0</v>
      </c>
      <c r="N16" s="123">
        <f t="shared" ref="N16:N20" si="3">SUMPRODUCT($F$6:$M$6,F16:M16)</f>
        <v>0</v>
      </c>
    </row>
    <row r="17" spans="1:14" ht="13.8">
      <c r="A17" s="118">
        <v>2.2999999999999998</v>
      </c>
      <c r="B17" s="126" t="s">
        <v>154</v>
      </c>
      <c r="C17" s="122">
        <v>0</v>
      </c>
      <c r="D17" s="125">
        <v>0.02</v>
      </c>
      <c r="E17" s="121">
        <f>C17*D17</f>
        <v>0</v>
      </c>
      <c r="F17" s="122">
        <v>0</v>
      </c>
      <c r="G17" s="122">
        <v>0</v>
      </c>
      <c r="H17" s="122">
        <v>0</v>
      </c>
      <c r="I17" s="122">
        <v>0</v>
      </c>
      <c r="J17" s="122">
        <v>0</v>
      </c>
      <c r="K17" s="122">
        <v>0</v>
      </c>
      <c r="L17" s="122">
        <v>0</v>
      </c>
      <c r="M17" s="122">
        <v>0</v>
      </c>
      <c r="N17" s="123">
        <f t="shared" si="3"/>
        <v>0</v>
      </c>
    </row>
    <row r="18" spans="1:14" ht="13.8">
      <c r="A18" s="118">
        <v>2.4</v>
      </c>
      <c r="B18" s="126" t="s">
        <v>153</v>
      </c>
      <c r="C18" s="122">
        <v>0</v>
      </c>
      <c r="D18" s="125">
        <v>0.03</v>
      </c>
      <c r="E18" s="121">
        <f>C18*D18</f>
        <v>0</v>
      </c>
      <c r="F18" s="122">
        <v>0</v>
      </c>
      <c r="G18" s="122">
        <v>0</v>
      </c>
      <c r="H18" s="122">
        <v>0</v>
      </c>
      <c r="I18" s="122">
        <v>0</v>
      </c>
      <c r="J18" s="122">
        <v>0</v>
      </c>
      <c r="K18" s="122">
        <v>0</v>
      </c>
      <c r="L18" s="122">
        <v>0</v>
      </c>
      <c r="M18" s="122">
        <v>0</v>
      </c>
      <c r="N18" s="123">
        <f t="shared" si="3"/>
        <v>0</v>
      </c>
    </row>
    <row r="19" spans="1:14" ht="13.8">
      <c r="A19" s="118">
        <v>2.5</v>
      </c>
      <c r="B19" s="126" t="s">
        <v>152</v>
      </c>
      <c r="C19" s="122">
        <v>0</v>
      </c>
      <c r="D19" s="125">
        <v>0.04</v>
      </c>
      <c r="E19" s="121">
        <f>C19*D19</f>
        <v>0</v>
      </c>
      <c r="F19" s="122">
        <v>0</v>
      </c>
      <c r="G19" s="122">
        <v>0</v>
      </c>
      <c r="H19" s="122">
        <v>0</v>
      </c>
      <c r="I19" s="122">
        <v>0</v>
      </c>
      <c r="J19" s="122">
        <v>0</v>
      </c>
      <c r="K19" s="122">
        <v>0</v>
      </c>
      <c r="L19" s="122">
        <v>0</v>
      </c>
      <c r="M19" s="122">
        <v>0</v>
      </c>
      <c r="N19" s="123">
        <f t="shared" si="3"/>
        <v>0</v>
      </c>
    </row>
    <row r="20" spans="1:14" ht="13.8">
      <c r="A20" s="118">
        <v>2.6</v>
      </c>
      <c r="B20" s="126" t="s">
        <v>151</v>
      </c>
      <c r="C20" s="122">
        <v>0</v>
      </c>
      <c r="D20" s="127"/>
      <c r="E20" s="129"/>
      <c r="F20" s="122">
        <v>0</v>
      </c>
      <c r="G20" s="122">
        <v>0</v>
      </c>
      <c r="H20" s="122">
        <v>0</v>
      </c>
      <c r="I20" s="122">
        <v>0</v>
      </c>
      <c r="J20" s="122">
        <v>0</v>
      </c>
      <c r="K20" s="122">
        <v>0</v>
      </c>
      <c r="L20" s="122">
        <v>0</v>
      </c>
      <c r="M20" s="122">
        <v>0</v>
      </c>
      <c r="N20" s="123">
        <f t="shared" si="3"/>
        <v>0</v>
      </c>
    </row>
    <row r="21" spans="1:14" ht="14.4" thickBot="1">
      <c r="A21" s="130"/>
      <c r="B21" s="131" t="s">
        <v>64</v>
      </c>
      <c r="C21" s="106">
        <f>C14+C7</f>
        <v>94923700</v>
      </c>
      <c r="D21" s="132"/>
      <c r="E21" s="133">
        <f>E14+E7</f>
        <v>1898474</v>
      </c>
      <c r="F21" s="134">
        <f>F7+F14</f>
        <v>0</v>
      </c>
      <c r="G21" s="134">
        <f t="shared" ref="G21:L21" si="4">G7+G14</f>
        <v>0</v>
      </c>
      <c r="H21" s="134">
        <f t="shared" si="4"/>
        <v>0</v>
      </c>
      <c r="I21" s="134">
        <f t="shared" si="4"/>
        <v>0</v>
      </c>
      <c r="J21" s="134">
        <f t="shared" si="4"/>
        <v>0</v>
      </c>
      <c r="K21" s="134">
        <f t="shared" si="4"/>
        <v>1898474</v>
      </c>
      <c r="L21" s="134">
        <f t="shared" si="4"/>
        <v>0</v>
      </c>
      <c r="M21" s="134">
        <f>M7+M14</f>
        <v>0</v>
      </c>
      <c r="N21" s="135">
        <f>N14+N7</f>
        <v>1898474</v>
      </c>
    </row>
    <row r="22" spans="1:14">
      <c r="E22" s="136"/>
      <c r="F22" s="136"/>
      <c r="G22" s="136"/>
      <c r="H22" s="136"/>
      <c r="I22" s="136"/>
      <c r="J22" s="136"/>
      <c r="K22" s="136"/>
      <c r="L22" s="136"/>
      <c r="M22" s="136"/>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43"/>
  <sheetViews>
    <sheetView zoomScale="90" zoomScaleNormal="90" workbookViewId="0"/>
  </sheetViews>
  <sheetFormatPr defaultRowHeight="14.4"/>
  <cols>
    <col min="1" max="1" width="11.44140625" customWidth="1"/>
    <col min="2" max="2" width="76.88671875" style="253" customWidth="1"/>
    <col min="3" max="3" width="22.88671875" customWidth="1"/>
  </cols>
  <sheetData>
    <row r="1" spans="1:3">
      <c r="A1" s="2" t="s">
        <v>30</v>
      </c>
      <c r="B1" s="3" t="str">
        <f>Info!C2</f>
        <v>Terabank</v>
      </c>
    </row>
    <row r="2" spans="1:3">
      <c r="A2" s="2" t="s">
        <v>31</v>
      </c>
      <c r="B2" s="308">
        <f>'1. key ratios'!B2</f>
        <v>45291</v>
      </c>
    </row>
    <row r="3" spans="1:3">
      <c r="A3" s="4"/>
      <c r="B3"/>
    </row>
    <row r="4" spans="1:3">
      <c r="A4" s="4" t="s">
        <v>308</v>
      </c>
      <c r="B4" t="s">
        <v>309</v>
      </c>
    </row>
    <row r="5" spans="1:3">
      <c r="A5" s="254" t="s">
        <v>310</v>
      </c>
      <c r="B5" s="255"/>
      <c r="C5" s="256"/>
    </row>
    <row r="6" spans="1:3">
      <c r="A6" s="257">
        <v>1</v>
      </c>
      <c r="B6" s="258" t="s">
        <v>361</v>
      </c>
      <c r="C6" s="259">
        <v>1689135285.5221527</v>
      </c>
    </row>
    <row r="7" spans="1:3">
      <c r="A7" s="257">
        <v>2</v>
      </c>
      <c r="B7" s="258" t="s">
        <v>311</v>
      </c>
      <c r="C7" s="259">
        <v>-25229199</v>
      </c>
    </row>
    <row r="8" spans="1:3" ht="24">
      <c r="A8" s="260">
        <v>3</v>
      </c>
      <c r="B8" s="261" t="s">
        <v>312</v>
      </c>
      <c r="C8" s="259">
        <v>1663906086.5221527</v>
      </c>
    </row>
    <row r="9" spans="1:3">
      <c r="A9" s="254" t="s">
        <v>313</v>
      </c>
      <c r="B9" s="255"/>
      <c r="C9" s="262"/>
    </row>
    <row r="10" spans="1:3">
      <c r="A10" s="263">
        <v>4</v>
      </c>
      <c r="B10" s="264" t="s">
        <v>314</v>
      </c>
      <c r="C10" s="259">
        <v>0</v>
      </c>
    </row>
    <row r="11" spans="1:3">
      <c r="A11" s="263">
        <v>5</v>
      </c>
      <c r="B11" s="265" t="s">
        <v>315</v>
      </c>
      <c r="C11" s="259">
        <v>0</v>
      </c>
    </row>
    <row r="12" spans="1:3">
      <c r="A12" s="263" t="s">
        <v>316</v>
      </c>
      <c r="B12" s="265" t="s">
        <v>317</v>
      </c>
      <c r="C12" s="259">
        <v>1898474</v>
      </c>
    </row>
    <row r="13" spans="1:3" ht="22.8">
      <c r="A13" s="266">
        <v>6</v>
      </c>
      <c r="B13" s="264" t="s">
        <v>318</v>
      </c>
      <c r="C13" s="259">
        <v>0</v>
      </c>
    </row>
    <row r="14" spans="1:3">
      <c r="A14" s="266">
        <v>7</v>
      </c>
      <c r="B14" s="267" t="s">
        <v>319</v>
      </c>
      <c r="C14" s="259">
        <v>0</v>
      </c>
    </row>
    <row r="15" spans="1:3">
      <c r="A15" s="268">
        <v>8</v>
      </c>
      <c r="B15" s="269" t="s">
        <v>320</v>
      </c>
      <c r="C15" s="259">
        <v>0</v>
      </c>
    </row>
    <row r="16" spans="1:3">
      <c r="A16" s="266">
        <v>9</v>
      </c>
      <c r="B16" s="267" t="s">
        <v>321</v>
      </c>
      <c r="C16" s="259">
        <v>0</v>
      </c>
    </row>
    <row r="17" spans="1:3">
      <c r="A17" s="266">
        <v>10</v>
      </c>
      <c r="B17" s="267" t="s">
        <v>322</v>
      </c>
      <c r="C17" s="259">
        <v>0</v>
      </c>
    </row>
    <row r="18" spans="1:3">
      <c r="A18" s="270">
        <v>11</v>
      </c>
      <c r="B18" s="271" t="s">
        <v>323</v>
      </c>
      <c r="C18" s="272">
        <f>SUM(C10:C17)</f>
        <v>1898474</v>
      </c>
    </row>
    <row r="19" spans="1:3">
      <c r="A19" s="273" t="s">
        <v>324</v>
      </c>
      <c r="B19" s="274"/>
      <c r="C19" s="275"/>
    </row>
    <row r="20" spans="1:3">
      <c r="A20" s="276">
        <v>12</v>
      </c>
      <c r="B20" s="264" t="s">
        <v>325</v>
      </c>
      <c r="C20" s="259">
        <v>0</v>
      </c>
    </row>
    <row r="21" spans="1:3">
      <c r="A21" s="276">
        <v>13</v>
      </c>
      <c r="B21" s="264" t="s">
        <v>326</v>
      </c>
      <c r="C21" s="259">
        <v>0</v>
      </c>
    </row>
    <row r="22" spans="1:3">
      <c r="A22" s="276">
        <v>14</v>
      </c>
      <c r="B22" s="264" t="s">
        <v>327</v>
      </c>
      <c r="C22" s="259">
        <v>0</v>
      </c>
    </row>
    <row r="23" spans="1:3" ht="22.8">
      <c r="A23" s="276" t="s">
        <v>328</v>
      </c>
      <c r="B23" s="264" t="s">
        <v>329</v>
      </c>
      <c r="C23" s="259">
        <v>0</v>
      </c>
    </row>
    <row r="24" spans="1:3">
      <c r="A24" s="276">
        <v>15</v>
      </c>
      <c r="B24" s="264" t="s">
        <v>330</v>
      </c>
      <c r="C24" s="259">
        <v>0</v>
      </c>
    </row>
    <row r="25" spans="1:3">
      <c r="A25" s="276" t="s">
        <v>331</v>
      </c>
      <c r="B25" s="264" t="s">
        <v>332</v>
      </c>
      <c r="C25" s="259">
        <v>0</v>
      </c>
    </row>
    <row r="26" spans="1:3">
      <c r="A26" s="277">
        <v>16</v>
      </c>
      <c r="B26" s="278" t="s">
        <v>333</v>
      </c>
      <c r="C26" s="272">
        <f>SUM(C20:C25)</f>
        <v>0</v>
      </c>
    </row>
    <row r="27" spans="1:3">
      <c r="A27" s="254" t="s">
        <v>334</v>
      </c>
      <c r="B27" s="255"/>
      <c r="C27" s="262"/>
    </row>
    <row r="28" spans="1:3">
      <c r="A28" s="279">
        <v>17</v>
      </c>
      <c r="B28" s="265" t="s">
        <v>335</v>
      </c>
      <c r="C28" s="259">
        <v>0</v>
      </c>
    </row>
    <row r="29" spans="1:3">
      <c r="A29" s="279">
        <v>18</v>
      </c>
      <c r="B29" s="265" t="s">
        <v>336</v>
      </c>
      <c r="C29" s="259">
        <v>0</v>
      </c>
    </row>
    <row r="30" spans="1:3">
      <c r="A30" s="277">
        <v>19</v>
      </c>
      <c r="B30" s="278" t="s">
        <v>337</v>
      </c>
      <c r="C30" s="272">
        <f>C28+C29</f>
        <v>0</v>
      </c>
    </row>
    <row r="31" spans="1:3">
      <c r="A31" s="254" t="s">
        <v>338</v>
      </c>
      <c r="B31" s="255"/>
      <c r="C31" s="262"/>
    </row>
    <row r="32" spans="1:3" ht="22.8">
      <c r="A32" s="279" t="s">
        <v>339</v>
      </c>
      <c r="B32" s="264" t="s">
        <v>340</v>
      </c>
      <c r="C32" s="280">
        <v>0</v>
      </c>
    </row>
    <row r="33" spans="1:3">
      <c r="A33" s="279" t="s">
        <v>341</v>
      </c>
      <c r="B33" s="265" t="s">
        <v>342</v>
      </c>
      <c r="C33" s="280">
        <v>0</v>
      </c>
    </row>
    <row r="34" spans="1:3">
      <c r="A34" s="254" t="s">
        <v>343</v>
      </c>
      <c r="B34" s="255"/>
      <c r="C34" s="262"/>
    </row>
    <row r="35" spans="1:3">
      <c r="A35" s="281">
        <v>20</v>
      </c>
      <c r="B35" s="282" t="s">
        <v>344</v>
      </c>
      <c r="C35" s="272">
        <v>261909824</v>
      </c>
    </row>
    <row r="36" spans="1:3">
      <c r="A36" s="277">
        <v>21</v>
      </c>
      <c r="B36" s="278" t="s">
        <v>345</v>
      </c>
      <c r="C36" s="272">
        <f>C8+C18+C26+C30</f>
        <v>1665804560.5221527</v>
      </c>
    </row>
    <row r="37" spans="1:3">
      <c r="A37" s="254" t="s">
        <v>346</v>
      </c>
      <c r="B37" s="255"/>
      <c r="C37" s="262"/>
    </row>
    <row r="38" spans="1:3">
      <c r="A38" s="277">
        <v>22</v>
      </c>
      <c r="B38" s="278" t="s">
        <v>346</v>
      </c>
      <c r="C38" s="527">
        <f t="shared" ref="C38" si="0">C35/C36</f>
        <v>0.15722722233267472</v>
      </c>
    </row>
    <row r="39" spans="1:3">
      <c r="A39" s="254" t="s">
        <v>347</v>
      </c>
      <c r="B39" s="255"/>
      <c r="C39" s="262"/>
    </row>
    <row r="40" spans="1:3">
      <c r="A40" s="283" t="s">
        <v>348</v>
      </c>
      <c r="B40" s="264" t="s">
        <v>349</v>
      </c>
      <c r="C40" s="280">
        <v>0</v>
      </c>
    </row>
    <row r="41" spans="1:3" ht="22.8">
      <c r="A41" s="284" t="s">
        <v>350</v>
      </c>
      <c r="B41" s="258" t="s">
        <v>351</v>
      </c>
      <c r="C41" s="280">
        <v>0</v>
      </c>
    </row>
    <row r="43" spans="1:3">
      <c r="B43" s="253"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42"/>
  <sheetViews>
    <sheetView zoomScale="90" zoomScaleNormal="90" workbookViewId="0">
      <pane xSplit="2" ySplit="6" topLeftCell="C7" activePane="bottomRight" state="frozen"/>
      <selection pane="topRight"/>
      <selection pane="bottomLeft"/>
      <selection pane="bottomRight" activeCell="C7" sqref="C7"/>
    </sheetView>
  </sheetViews>
  <sheetFormatPr defaultRowHeight="14.4"/>
  <cols>
    <col min="1" max="1" width="8.6640625" style="164"/>
    <col min="2" max="2" width="82.5546875" style="171" customWidth="1"/>
    <col min="3" max="7" width="17.5546875" style="164" customWidth="1"/>
  </cols>
  <sheetData>
    <row r="1" spans="1:7">
      <c r="A1" s="164" t="s">
        <v>30</v>
      </c>
      <c r="B1" s="3" t="str">
        <f>Info!C2</f>
        <v>Terabank</v>
      </c>
    </row>
    <row r="2" spans="1:7">
      <c r="A2" s="164" t="s">
        <v>31</v>
      </c>
      <c r="B2" s="308">
        <f>'1. key ratios'!B2</f>
        <v>45291</v>
      </c>
    </row>
    <row r="4" spans="1:7" ht="15" thickBot="1">
      <c r="A4" s="164" t="s">
        <v>412</v>
      </c>
      <c r="B4" s="314" t="s">
        <v>373</v>
      </c>
    </row>
    <row r="5" spans="1:7">
      <c r="A5" s="315"/>
      <c r="B5" s="316"/>
      <c r="C5" s="645" t="s">
        <v>374</v>
      </c>
      <c r="D5" s="645"/>
      <c r="E5" s="645"/>
      <c r="F5" s="645"/>
      <c r="G5" s="646" t="s">
        <v>375</v>
      </c>
    </row>
    <row r="6" spans="1:7">
      <c r="A6" s="317"/>
      <c r="B6" s="318"/>
      <c r="C6" s="319" t="s">
        <v>376</v>
      </c>
      <c r="D6" s="319" t="s">
        <v>377</v>
      </c>
      <c r="E6" s="319" t="s">
        <v>378</v>
      </c>
      <c r="F6" s="319" t="s">
        <v>379</v>
      </c>
      <c r="G6" s="647"/>
    </row>
    <row r="7" spans="1:7">
      <c r="A7" s="320"/>
      <c r="B7" s="321" t="s">
        <v>380</v>
      </c>
      <c r="C7" s="322"/>
      <c r="D7" s="322"/>
      <c r="E7" s="322"/>
      <c r="F7" s="322"/>
      <c r="G7" s="323"/>
    </row>
    <row r="8" spans="1:7">
      <c r="A8" s="324">
        <v>1</v>
      </c>
      <c r="B8" s="325" t="s">
        <v>381</v>
      </c>
      <c r="C8" s="326">
        <v>261909824</v>
      </c>
      <c r="D8" s="326">
        <v>0</v>
      </c>
      <c r="E8" s="326">
        <v>0</v>
      </c>
      <c r="F8" s="326">
        <v>282513484.60600001</v>
      </c>
      <c r="G8" s="326">
        <v>544423308.60599995</v>
      </c>
    </row>
    <row r="9" spans="1:7">
      <c r="A9" s="324">
        <v>2</v>
      </c>
      <c r="B9" s="327" t="s">
        <v>382</v>
      </c>
      <c r="C9" s="326">
        <v>261909824</v>
      </c>
      <c r="D9" s="326">
        <v>0</v>
      </c>
      <c r="E9" s="326">
        <v>0</v>
      </c>
      <c r="F9" s="326">
        <v>47347982.490000002</v>
      </c>
      <c r="G9" s="326">
        <v>309257806.49000001</v>
      </c>
    </row>
    <row r="10" spans="1:7" ht="27.6">
      <c r="A10" s="324">
        <v>3</v>
      </c>
      <c r="B10" s="327" t="s">
        <v>383</v>
      </c>
      <c r="C10" s="328"/>
      <c r="D10" s="328"/>
      <c r="E10" s="328"/>
      <c r="F10" s="326">
        <v>235165502.116</v>
      </c>
      <c r="G10" s="326">
        <v>235165502.116</v>
      </c>
    </row>
    <row r="11" spans="1:7" ht="14.4" customHeight="1">
      <c r="A11" s="324">
        <v>4</v>
      </c>
      <c r="B11" s="325" t="s">
        <v>384</v>
      </c>
      <c r="C11" s="326">
        <v>176477843.40000105</v>
      </c>
      <c r="D11" s="326">
        <v>117824639.30999991</v>
      </c>
      <c r="E11" s="326">
        <v>144558221.75999987</v>
      </c>
      <c r="F11" s="326">
        <v>10686826.719999991</v>
      </c>
      <c r="G11" s="326">
        <v>406969864.31600082</v>
      </c>
    </row>
    <row r="12" spans="1:7">
      <c r="A12" s="324">
        <v>5</v>
      </c>
      <c r="B12" s="327" t="s">
        <v>385</v>
      </c>
      <c r="C12" s="326">
        <v>150524948.58000103</v>
      </c>
      <c r="D12" s="326">
        <v>113036077.64999992</v>
      </c>
      <c r="E12" s="326">
        <v>131480359.89999989</v>
      </c>
      <c r="F12" s="326">
        <v>9838833.2499999907</v>
      </c>
      <c r="G12" s="326">
        <v>384636208.41100079</v>
      </c>
    </row>
    <row r="13" spans="1:7">
      <c r="A13" s="324">
        <v>6</v>
      </c>
      <c r="B13" s="327" t="s">
        <v>386</v>
      </c>
      <c r="C13" s="326">
        <v>25952894.820000015</v>
      </c>
      <c r="D13" s="326">
        <v>4788561.66</v>
      </c>
      <c r="E13" s="326">
        <v>13077861.859999999</v>
      </c>
      <c r="F13" s="326">
        <v>847993.47000000009</v>
      </c>
      <c r="G13" s="326">
        <v>22333655.905000009</v>
      </c>
    </row>
    <row r="14" spans="1:7">
      <c r="A14" s="324">
        <v>7</v>
      </c>
      <c r="B14" s="325" t="s">
        <v>387</v>
      </c>
      <c r="C14" s="326">
        <v>288114831.80980039</v>
      </c>
      <c r="D14" s="326">
        <v>166431213.68000001</v>
      </c>
      <c r="E14" s="326">
        <v>145194344.5</v>
      </c>
      <c r="F14" s="326">
        <v>37097282.219999999</v>
      </c>
      <c r="G14" s="326">
        <v>270605109.37000012</v>
      </c>
    </row>
    <row r="15" spans="1:7" ht="41.4">
      <c r="A15" s="324">
        <v>8</v>
      </c>
      <c r="B15" s="327" t="s">
        <v>388</v>
      </c>
      <c r="C15" s="326">
        <v>265681345.99000037</v>
      </c>
      <c r="D15" s="326">
        <v>96672146.030000001</v>
      </c>
      <c r="E15" s="326">
        <v>72912894.429999992</v>
      </c>
      <c r="F15" s="326">
        <v>37051782.219999999</v>
      </c>
      <c r="G15" s="326">
        <v>236159084.33500016</v>
      </c>
    </row>
    <row r="16" spans="1:7" ht="27.6">
      <c r="A16" s="324">
        <v>9</v>
      </c>
      <c r="B16" s="327" t="s">
        <v>389</v>
      </c>
      <c r="C16" s="326">
        <v>22433485.819799997</v>
      </c>
      <c r="D16" s="326">
        <v>69759067.649999991</v>
      </c>
      <c r="E16" s="326">
        <v>72281450.069999993</v>
      </c>
      <c r="F16" s="326">
        <v>45500</v>
      </c>
      <c r="G16" s="326">
        <v>34446025.034999996</v>
      </c>
    </row>
    <row r="17" spans="1:7">
      <c r="A17" s="324">
        <v>10</v>
      </c>
      <c r="B17" s="325" t="s">
        <v>390</v>
      </c>
      <c r="C17" s="326">
        <v>0</v>
      </c>
      <c r="D17" s="326">
        <v>0</v>
      </c>
      <c r="E17" s="326">
        <v>0</v>
      </c>
      <c r="F17" s="326">
        <v>0</v>
      </c>
      <c r="G17" s="326">
        <v>0</v>
      </c>
    </row>
    <row r="18" spans="1:7">
      <c r="A18" s="324">
        <v>11</v>
      </c>
      <c r="B18" s="325" t="s">
        <v>391</v>
      </c>
      <c r="C18" s="326">
        <v>0</v>
      </c>
      <c r="D18" s="326">
        <v>22502506.98888731</v>
      </c>
      <c r="E18" s="326">
        <v>4132295.1350973551</v>
      </c>
      <c r="F18" s="326">
        <v>10405894.746736355</v>
      </c>
      <c r="G18" s="326">
        <v>0</v>
      </c>
    </row>
    <row r="19" spans="1:7">
      <c r="A19" s="324">
        <v>12</v>
      </c>
      <c r="B19" s="327" t="s">
        <v>392</v>
      </c>
      <c r="C19" s="326">
        <v>0</v>
      </c>
      <c r="D19" s="326">
        <v>675432.28000000119</v>
      </c>
      <c r="E19" s="326">
        <v>0</v>
      </c>
      <c r="F19" s="326">
        <v>0</v>
      </c>
      <c r="G19" s="326">
        <v>0</v>
      </c>
    </row>
    <row r="20" spans="1:7">
      <c r="A20" s="324">
        <v>13</v>
      </c>
      <c r="B20" s="327" t="s">
        <v>393</v>
      </c>
      <c r="C20" s="326">
        <v>0</v>
      </c>
      <c r="D20" s="326">
        <v>21827074.708887309</v>
      </c>
      <c r="E20" s="326">
        <v>4132295.1350973551</v>
      </c>
      <c r="F20" s="326">
        <v>10405894.746736355</v>
      </c>
      <c r="G20" s="326">
        <v>0</v>
      </c>
    </row>
    <row r="21" spans="1:7">
      <c r="A21" s="329">
        <v>14</v>
      </c>
      <c r="B21" s="330" t="s">
        <v>394</v>
      </c>
      <c r="C21" s="328"/>
      <c r="D21" s="328"/>
      <c r="E21" s="328"/>
      <c r="F21" s="328"/>
      <c r="G21" s="331">
        <f>SUM(G8,G11,G14,G17,G18)</f>
        <v>1221998282.2920008</v>
      </c>
    </row>
    <row r="22" spans="1:7">
      <c r="A22" s="332"/>
      <c r="B22" s="333" t="s">
        <v>395</v>
      </c>
      <c r="C22" s="334"/>
      <c r="D22" s="335"/>
      <c r="E22" s="334"/>
      <c r="F22" s="334"/>
      <c r="G22" s="336"/>
    </row>
    <row r="23" spans="1:7">
      <c r="A23" s="324">
        <v>15</v>
      </c>
      <c r="B23" s="325" t="s">
        <v>396</v>
      </c>
      <c r="C23" s="337">
        <v>345289686.46560001</v>
      </c>
      <c r="D23" s="337">
        <v>0</v>
      </c>
      <c r="E23" s="337">
        <v>0</v>
      </c>
      <c r="F23" s="337">
        <v>2282339.7599999998</v>
      </c>
      <c r="G23" s="337">
        <v>11536368.377280002</v>
      </c>
    </row>
    <row r="24" spans="1:7">
      <c r="A24" s="324">
        <v>16</v>
      </c>
      <c r="B24" s="325" t="s">
        <v>397</v>
      </c>
      <c r="C24" s="337">
        <v>64751.023699999998</v>
      </c>
      <c r="D24" s="337">
        <v>195056655.74435246</v>
      </c>
      <c r="E24" s="337">
        <v>142705714.0755254</v>
      </c>
      <c r="F24" s="337">
        <v>848374887.46690094</v>
      </c>
      <c r="G24" s="337">
        <v>863497080.88083732</v>
      </c>
    </row>
    <row r="25" spans="1:7">
      <c r="A25" s="324">
        <v>17</v>
      </c>
      <c r="B25" s="327" t="s">
        <v>398</v>
      </c>
      <c r="C25" s="337" t="s">
        <v>724</v>
      </c>
      <c r="D25" s="337">
        <v>0</v>
      </c>
      <c r="E25" s="337">
        <v>0</v>
      </c>
      <c r="F25" s="337">
        <v>0</v>
      </c>
      <c r="G25" s="337">
        <v>0</v>
      </c>
    </row>
    <row r="26" spans="1:7" ht="27.6">
      <c r="A26" s="324">
        <v>18</v>
      </c>
      <c r="B26" s="327" t="s">
        <v>399</v>
      </c>
      <c r="C26" s="337">
        <v>64751.023699999998</v>
      </c>
      <c r="D26" s="337">
        <v>29994578.137000006</v>
      </c>
      <c r="E26" s="337">
        <v>3814074.4802000001</v>
      </c>
      <c r="F26" s="337">
        <v>202184.87470000001</v>
      </c>
      <c r="G26" s="337">
        <v>6618121.4889050005</v>
      </c>
    </row>
    <row r="27" spans="1:7">
      <c r="A27" s="324">
        <v>19</v>
      </c>
      <c r="B27" s="327" t="s">
        <v>400</v>
      </c>
      <c r="C27" s="337" t="s">
        <v>724</v>
      </c>
      <c r="D27" s="337">
        <v>129942893.61399671</v>
      </c>
      <c r="E27" s="337">
        <v>107296433.63072541</v>
      </c>
      <c r="F27" s="337">
        <v>646405478.38160098</v>
      </c>
      <c r="G27" s="337">
        <v>668064320.24672186</v>
      </c>
    </row>
    <row r="28" spans="1:7">
      <c r="A28" s="324">
        <v>20</v>
      </c>
      <c r="B28" s="338" t="s">
        <v>401</v>
      </c>
      <c r="C28" s="337">
        <v>0</v>
      </c>
      <c r="D28" s="337">
        <v>0</v>
      </c>
      <c r="E28" s="337">
        <v>0</v>
      </c>
      <c r="F28" s="337">
        <v>0</v>
      </c>
      <c r="G28" s="337">
        <v>0</v>
      </c>
    </row>
    <row r="29" spans="1:7">
      <c r="A29" s="324">
        <v>21</v>
      </c>
      <c r="B29" s="327" t="s">
        <v>402</v>
      </c>
      <c r="C29" s="337" t="s">
        <v>724</v>
      </c>
      <c r="D29" s="337">
        <v>33555717.351700008</v>
      </c>
      <c r="E29" s="337">
        <v>31595205.964599989</v>
      </c>
      <c r="F29" s="337">
        <v>189570962.14060003</v>
      </c>
      <c r="G29" s="337">
        <v>177666083.06488258</v>
      </c>
    </row>
    <row r="30" spans="1:7">
      <c r="A30" s="324">
        <v>22</v>
      </c>
      <c r="B30" s="338" t="s">
        <v>401</v>
      </c>
      <c r="C30" s="337">
        <v>0</v>
      </c>
      <c r="D30" s="337">
        <v>10582733.423231</v>
      </c>
      <c r="E30" s="337">
        <v>10040440.327303763</v>
      </c>
      <c r="F30" s="337">
        <v>80223482.063887149</v>
      </c>
      <c r="G30" s="337">
        <v>62456850.216794029</v>
      </c>
    </row>
    <row r="31" spans="1:7">
      <c r="A31" s="324">
        <v>23</v>
      </c>
      <c r="B31" s="327" t="s">
        <v>403</v>
      </c>
      <c r="C31" s="337" t="s">
        <v>724</v>
      </c>
      <c r="D31" s="337">
        <v>1563466.6416557489</v>
      </c>
      <c r="E31" s="337">
        <v>0</v>
      </c>
      <c r="F31" s="337">
        <v>12196262.07</v>
      </c>
      <c r="G31" s="337">
        <v>11148556.080327876</v>
      </c>
    </row>
    <row r="32" spans="1:7">
      <c r="A32" s="324">
        <v>24</v>
      </c>
      <c r="B32" s="325" t="s">
        <v>404</v>
      </c>
      <c r="C32" s="337">
        <v>0</v>
      </c>
      <c r="D32" s="337">
        <v>0</v>
      </c>
      <c r="E32" s="337">
        <v>0</v>
      </c>
      <c r="F32" s="337">
        <v>0</v>
      </c>
      <c r="G32" s="337">
        <v>0</v>
      </c>
    </row>
    <row r="33" spans="1:7">
      <c r="A33" s="324">
        <v>25</v>
      </c>
      <c r="B33" s="325" t="s">
        <v>405</v>
      </c>
      <c r="C33" s="337">
        <v>43210485.003069043</v>
      </c>
      <c r="D33" s="337">
        <v>8167887.1980999857</v>
      </c>
      <c r="E33" s="337">
        <v>6957416.7395000067</v>
      </c>
      <c r="F33" s="337">
        <v>71796264.897805572</v>
      </c>
      <c r="G33" s="337">
        <v>122569401.86967461</v>
      </c>
    </row>
    <row r="34" spans="1:7">
      <c r="A34" s="324">
        <v>26</v>
      </c>
      <c r="B34" s="327" t="s">
        <v>406</v>
      </c>
      <c r="C34" s="328"/>
      <c r="D34" s="337">
        <v>0</v>
      </c>
      <c r="E34" s="337">
        <v>0</v>
      </c>
      <c r="F34" s="337">
        <v>0</v>
      </c>
      <c r="G34" s="337">
        <v>0</v>
      </c>
    </row>
    <row r="35" spans="1:7">
      <c r="A35" s="324">
        <v>27</v>
      </c>
      <c r="B35" s="327" t="s">
        <v>407</v>
      </c>
      <c r="C35" s="337">
        <v>43210485.003069043</v>
      </c>
      <c r="D35" s="337">
        <v>8167887.1980999857</v>
      </c>
      <c r="E35" s="337">
        <v>6957416.7395000067</v>
      </c>
      <c r="F35" s="337">
        <v>71796264.897805572</v>
      </c>
      <c r="G35" s="337">
        <v>122569401.86967461</v>
      </c>
    </row>
    <row r="36" spans="1:7">
      <c r="A36" s="324">
        <v>28</v>
      </c>
      <c r="B36" s="325" t="s">
        <v>408</v>
      </c>
      <c r="C36" s="337">
        <v>0</v>
      </c>
      <c r="D36" s="337">
        <v>32004810.40681269</v>
      </c>
      <c r="E36" s="337">
        <v>25236410.066702653</v>
      </c>
      <c r="F36" s="337">
        <v>47728024.089163668</v>
      </c>
      <c r="G36" s="337">
        <v>8398531.4271660838</v>
      </c>
    </row>
    <row r="37" spans="1:7">
      <c r="A37" s="329">
        <v>29</v>
      </c>
      <c r="B37" s="330" t="s">
        <v>409</v>
      </c>
      <c r="C37" s="328"/>
      <c r="D37" s="328"/>
      <c r="E37" s="328"/>
      <c r="F37" s="328"/>
      <c r="G37" s="331">
        <f>SUM(G23:G24,G32:G33,G36)</f>
        <v>1006001382.554958</v>
      </c>
    </row>
    <row r="38" spans="1:7">
      <c r="A38" s="320"/>
      <c r="B38" s="339"/>
      <c r="C38" s="340"/>
      <c r="D38" s="340"/>
      <c r="E38" s="340"/>
      <c r="F38" s="340"/>
      <c r="G38" s="341"/>
    </row>
    <row r="39" spans="1:7" ht="15" thickBot="1">
      <c r="A39" s="342">
        <v>30</v>
      </c>
      <c r="B39" s="343" t="s">
        <v>410</v>
      </c>
      <c r="C39" s="224"/>
      <c r="D39" s="225"/>
      <c r="E39" s="225"/>
      <c r="F39" s="226"/>
      <c r="G39" s="344">
        <f>IFERROR(G21/G37,0)</f>
        <v>1.2147083527742994</v>
      </c>
    </row>
    <row r="42" spans="1:7" ht="41.4">
      <c r="B42" s="171"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3"/>
  <sheetViews>
    <sheetView zoomScale="76" zoomScaleNormal="76" workbookViewId="0">
      <pane xSplit="1" ySplit="5" topLeftCell="B6" activePane="bottomRight" state="frozen"/>
      <selection pane="topRight"/>
      <selection pane="bottomLeft"/>
      <selection pane="bottomRight" activeCell="B6" sqref="B6"/>
    </sheetView>
  </sheetViews>
  <sheetFormatPr defaultColWidth="9.109375" defaultRowHeight="14.4"/>
  <cols>
    <col min="1" max="1" width="9.5546875" style="3" bestFit="1" customWidth="1"/>
    <col min="2" max="2" width="86" style="3" customWidth="1"/>
    <col min="3" max="3" width="14.33203125" style="3" bestFit="1" customWidth="1"/>
    <col min="4" max="4" width="14.33203125" style="4" bestFit="1" customWidth="1"/>
    <col min="5" max="6" width="13.88671875" style="4" bestFit="1" customWidth="1"/>
    <col min="7" max="7" width="13.44140625" style="4" bestFit="1" customWidth="1"/>
    <col min="8" max="8" width="6.6640625" style="5" customWidth="1"/>
    <col min="9" max="9" width="14" bestFit="1" customWidth="1"/>
    <col min="10" max="12" width="13" bestFit="1" customWidth="1"/>
    <col min="13" max="13" width="6.6640625" style="5" customWidth="1"/>
    <col min="14" max="16384" width="9.109375" style="5"/>
  </cols>
  <sheetData>
    <row r="1" spans="1:12">
      <c r="A1" s="2" t="s">
        <v>30</v>
      </c>
      <c r="B1" s="3" t="str">
        <f>Info!C2</f>
        <v>Terabank</v>
      </c>
    </row>
    <row r="2" spans="1:12">
      <c r="A2" s="2" t="s">
        <v>31</v>
      </c>
      <c r="B2" s="308">
        <v>45291</v>
      </c>
    </row>
    <row r="3" spans="1:12" ht="15" thickBot="1">
      <c r="A3" s="2"/>
    </row>
    <row r="4" spans="1:12" thickBot="1">
      <c r="A4" s="6" t="s">
        <v>93</v>
      </c>
      <c r="B4" s="7" t="s">
        <v>92</v>
      </c>
      <c r="C4" s="7"/>
      <c r="D4" s="587" t="s">
        <v>700</v>
      </c>
      <c r="E4" s="588"/>
      <c r="F4" s="588"/>
      <c r="G4" s="589"/>
      <c r="I4" s="590" t="s">
        <v>748</v>
      </c>
      <c r="J4" s="591"/>
      <c r="K4" s="591"/>
      <c r="L4" s="592"/>
    </row>
    <row r="5" spans="1:12" ht="13.8">
      <c r="A5" s="8" t="s">
        <v>6</v>
      </c>
      <c r="B5" s="9"/>
      <c r="C5" s="306" t="str">
        <f>INT((MONTH($B$2))/3)&amp;"Q"&amp;"-"&amp;YEAR($B$2)</f>
        <v>4Q-2023</v>
      </c>
      <c r="D5" s="306" t="str">
        <f>IF(INT(MONTH($B$2))=3, "4"&amp;"Q"&amp;"-"&amp;YEAR($B$2)-1, IF(INT(MONTH($B$2))=6, "1"&amp;"Q"&amp;"-"&amp;YEAR($B$2), IF(INT(MONTH($B$2))=9, "2"&amp;"Q"&amp;"-"&amp;YEAR($B$2),IF(INT(MONTH($B$2))=12, "3"&amp;"Q"&amp;"-"&amp;YEAR($B$2), 0))))</f>
        <v>3Q-2023</v>
      </c>
      <c r="E5" s="306" t="str">
        <f>IF(INT(MONTH($B$2))=3, "3"&amp;"Q"&amp;"-"&amp;YEAR($B$2)-1, IF(INT(MONTH($B$2))=6, "4"&amp;"Q"&amp;"-"&amp;YEAR($B$2)-1, IF(INT(MONTH($B$2))=9, "1"&amp;"Q"&amp;"-"&amp;YEAR($B$2),IF(INT(MONTH($B$2))=12, "2"&amp;"Q"&amp;"-"&amp;YEAR($B$2), 0))))</f>
        <v>2Q-2023</v>
      </c>
      <c r="F5" s="306" t="str">
        <f>IF(INT(MONTH($B$2))=3, "2"&amp;"Q"&amp;"-"&amp;YEAR($B$2)-1, IF(INT(MONTH($B$2))=6, "3"&amp;"Q"&amp;"-"&amp;YEAR($B$2)-1, IF(INT(MONTH($B$2))=9, "4"&amp;"Q"&amp;"-"&amp;YEAR($B$2)-1,IF(INT(MONTH($B$2))=12, "1"&amp;"Q"&amp;"-"&amp;YEAR($B$2), 0))))</f>
        <v>1Q-2023</v>
      </c>
      <c r="G5" s="307" t="str">
        <f>IF(INT(MONTH($B$2))=3, "1"&amp;"Q"&amp;"-"&amp;YEAR($B$2)-1, IF(INT(MONTH($B$2))=6, "2"&amp;"Q"&amp;"-"&amp;YEAR($B$2)-1, IF(INT(MONTH($B$2))=9, "3"&amp;"Q"&amp;"-"&amp;YEAR($B$2)-1,IF(INT(MONTH($B$2))=12, "4"&amp;"Q"&amp;"-"&amp;YEAR($B$2)-1, 0))))</f>
        <v>4Q-2022</v>
      </c>
      <c r="I5" s="547" t="s">
        <v>744</v>
      </c>
      <c r="J5" s="306" t="s">
        <v>745</v>
      </c>
      <c r="K5" s="306" t="s">
        <v>746</v>
      </c>
      <c r="L5" s="307" t="s">
        <v>747</v>
      </c>
    </row>
    <row r="6" spans="1:12" ht="13.8">
      <c r="B6" s="143" t="s">
        <v>91</v>
      </c>
      <c r="C6" s="309"/>
      <c r="D6" s="309"/>
      <c r="E6" s="309"/>
      <c r="F6" s="309"/>
      <c r="G6" s="310"/>
      <c r="I6" s="548"/>
      <c r="J6" s="209"/>
      <c r="K6" s="209"/>
      <c r="L6" s="549"/>
    </row>
    <row r="7" spans="1:12" ht="13.8">
      <c r="A7" s="10"/>
      <c r="B7" s="144" t="s">
        <v>89</v>
      </c>
      <c r="C7" s="309"/>
      <c r="D7" s="309"/>
      <c r="E7" s="309"/>
      <c r="F7" s="309"/>
      <c r="G7" s="310"/>
      <c r="I7" s="548"/>
      <c r="J7" s="209"/>
      <c r="K7" s="209"/>
      <c r="L7" s="549"/>
    </row>
    <row r="8" spans="1:12" ht="13.8">
      <c r="A8" s="8">
        <v>1</v>
      </c>
      <c r="B8" s="11" t="s">
        <v>363</v>
      </c>
      <c r="C8" s="541">
        <v>226947624</v>
      </c>
      <c r="D8" s="541">
        <v>222630595</v>
      </c>
      <c r="E8" s="541">
        <v>212850826</v>
      </c>
      <c r="F8" s="541">
        <v>203320753</v>
      </c>
      <c r="G8" s="542">
        <v>195947005</v>
      </c>
      <c r="I8" s="550">
        <v>173254403.32000017</v>
      </c>
      <c r="J8" s="551">
        <v>167117242.5</v>
      </c>
      <c r="K8" s="551">
        <v>158975772</v>
      </c>
      <c r="L8" s="552">
        <v>157032911</v>
      </c>
    </row>
    <row r="9" spans="1:12" ht="13.8">
      <c r="A9" s="8">
        <v>2</v>
      </c>
      <c r="B9" s="11" t="s">
        <v>364</v>
      </c>
      <c r="C9" s="541">
        <v>261909824</v>
      </c>
      <c r="D9" s="541">
        <v>257448495</v>
      </c>
      <c r="E9" s="541">
        <v>229865876</v>
      </c>
      <c r="F9" s="541">
        <v>219963353</v>
      </c>
      <c r="G9" s="542">
        <v>213510005</v>
      </c>
      <c r="I9" s="550">
        <v>190269453.32000017</v>
      </c>
      <c r="J9" s="551">
        <v>183759842.5</v>
      </c>
      <c r="K9" s="551">
        <v>176538772</v>
      </c>
      <c r="L9" s="552">
        <v>157032911</v>
      </c>
    </row>
    <row r="10" spans="1:12" ht="13.8">
      <c r="A10" s="8">
        <v>3</v>
      </c>
      <c r="B10" s="11" t="s">
        <v>142</v>
      </c>
      <c r="C10" s="541">
        <v>309257806.49000001</v>
      </c>
      <c r="D10" s="541">
        <v>305429971.47000003</v>
      </c>
      <c r="E10" s="541">
        <v>278176180.65999997</v>
      </c>
      <c r="F10" s="541">
        <v>251722453.05000001</v>
      </c>
      <c r="G10" s="542">
        <v>248013599.03999999</v>
      </c>
      <c r="I10" s="550">
        <v>253537649.81707108</v>
      </c>
      <c r="J10" s="551">
        <v>229303435.20436978</v>
      </c>
      <c r="K10" s="551">
        <v>224948225</v>
      </c>
      <c r="L10" s="552">
        <v>206456475</v>
      </c>
    </row>
    <row r="11" spans="1:12" ht="13.8">
      <c r="A11" s="8">
        <v>4</v>
      </c>
      <c r="B11" s="11" t="s">
        <v>366</v>
      </c>
      <c r="C11" s="541">
        <v>168487535.16265154</v>
      </c>
      <c r="D11" s="541">
        <v>160915316.9627873</v>
      </c>
      <c r="E11" s="541">
        <v>163319746.53903344</v>
      </c>
      <c r="F11" s="541">
        <v>153177601.77370158</v>
      </c>
      <c r="G11" s="542">
        <v>147680541.80124769</v>
      </c>
      <c r="I11" s="550">
        <v>132117230.43080363</v>
      </c>
      <c r="J11" s="551">
        <v>122883107.00478211</v>
      </c>
      <c r="K11" s="551">
        <v>119000728</v>
      </c>
      <c r="L11" s="552">
        <v>77846814</v>
      </c>
    </row>
    <row r="12" spans="1:12" ht="13.8">
      <c r="A12" s="8">
        <v>5</v>
      </c>
      <c r="B12" s="11" t="s">
        <v>367</v>
      </c>
      <c r="C12" s="541">
        <v>203936960.19767281</v>
      </c>
      <c r="D12" s="541">
        <v>194772412.17153448</v>
      </c>
      <c r="E12" s="541">
        <v>196222748.2535924</v>
      </c>
      <c r="F12" s="541">
        <v>183784102.29672137</v>
      </c>
      <c r="G12" s="542">
        <v>176651569.99664143</v>
      </c>
      <c r="I12" s="550">
        <v>165364145.30392888</v>
      </c>
      <c r="J12" s="551">
        <v>153842015.23604801</v>
      </c>
      <c r="K12" s="551">
        <v>148427324</v>
      </c>
      <c r="L12" s="552">
        <v>103826104</v>
      </c>
    </row>
    <row r="13" spans="1:12" ht="13.8">
      <c r="A13" s="8">
        <v>6</v>
      </c>
      <c r="B13" s="11" t="s">
        <v>365</v>
      </c>
      <c r="C13" s="541">
        <v>250949861.38009858</v>
      </c>
      <c r="D13" s="541">
        <v>239670787.48946786</v>
      </c>
      <c r="E13" s="541">
        <v>239857756.53111845</v>
      </c>
      <c r="F13" s="541">
        <v>224372331.63801169</v>
      </c>
      <c r="G13" s="542">
        <v>223670846.47419217</v>
      </c>
      <c r="I13" s="550">
        <v>209458313.71662876</v>
      </c>
      <c r="J13" s="551">
        <v>194900235.07425499</v>
      </c>
      <c r="K13" s="551">
        <v>196262518</v>
      </c>
      <c r="L13" s="552">
        <v>147017069</v>
      </c>
    </row>
    <row r="14" spans="1:12" ht="13.8">
      <c r="A14" s="10"/>
      <c r="B14" s="143" t="s">
        <v>369</v>
      </c>
      <c r="C14" s="543"/>
      <c r="D14" s="309"/>
      <c r="E14" s="309"/>
      <c r="F14" s="309"/>
      <c r="G14" s="310"/>
      <c r="I14" s="548"/>
      <c r="J14" s="209"/>
      <c r="K14" s="209"/>
      <c r="L14" s="549"/>
    </row>
    <row r="15" spans="1:12" ht="15" customHeight="1">
      <c r="A15" s="8">
        <v>7</v>
      </c>
      <c r="B15" s="11" t="s">
        <v>368</v>
      </c>
      <c r="C15" s="541">
        <v>1401899318.1111336</v>
      </c>
      <c r="D15" s="541">
        <v>1328350164.4109159</v>
      </c>
      <c r="E15" s="541">
        <v>1298022881.8039694</v>
      </c>
      <c r="F15" s="541">
        <v>1202768881.8040941</v>
      </c>
      <c r="G15" s="542">
        <v>1212966342.928669</v>
      </c>
      <c r="I15" s="553">
        <v>1323265602.6331735</v>
      </c>
      <c r="J15" s="554">
        <v>1226694228.8570821</v>
      </c>
      <c r="K15" s="554">
        <v>1237994751</v>
      </c>
      <c r="L15" s="555">
        <v>1187501524</v>
      </c>
    </row>
    <row r="16" spans="1:12" ht="13.8">
      <c r="A16" s="10"/>
      <c r="B16" s="143" t="s">
        <v>370</v>
      </c>
      <c r="C16" s="543"/>
      <c r="D16" s="309"/>
      <c r="E16" s="309"/>
      <c r="F16" s="309"/>
      <c r="G16" s="310"/>
      <c r="I16" s="548"/>
      <c r="J16" s="209"/>
      <c r="K16" s="209"/>
      <c r="L16" s="549"/>
    </row>
    <row r="17" spans="1:12" ht="13.8">
      <c r="A17" s="8"/>
      <c r="B17" s="144" t="s">
        <v>354</v>
      </c>
      <c r="C17" s="543"/>
      <c r="D17" s="309"/>
      <c r="E17" s="309"/>
      <c r="F17" s="309"/>
      <c r="G17" s="310"/>
      <c r="I17" s="548"/>
      <c r="J17" s="209"/>
      <c r="K17" s="209"/>
      <c r="L17" s="549"/>
    </row>
    <row r="18" spans="1:12" ht="13.8">
      <c r="A18" s="8">
        <v>8</v>
      </c>
      <c r="B18" s="11" t="s">
        <v>363</v>
      </c>
      <c r="C18" s="522">
        <v>0.16188582237544755</v>
      </c>
      <c r="D18" s="522">
        <v>0.16759932807230096</v>
      </c>
      <c r="E18" s="522">
        <v>0.16398079647423755</v>
      </c>
      <c r="F18" s="522">
        <v>0.16904390866433863</v>
      </c>
      <c r="G18" s="544">
        <v>0.1615436455779079</v>
      </c>
      <c r="I18" s="556">
        <v>0.13092942412712935</v>
      </c>
      <c r="J18" s="522">
        <v>0.13623382141098361</v>
      </c>
      <c r="K18" s="522">
        <v>0.12839999999999999</v>
      </c>
      <c r="L18" s="544">
        <v>0.13220000000000001</v>
      </c>
    </row>
    <row r="19" spans="1:12" ht="15" customHeight="1">
      <c r="A19" s="8">
        <v>9</v>
      </c>
      <c r="B19" s="11" t="s">
        <v>364</v>
      </c>
      <c r="C19" s="522">
        <v>0.18682498851122023</v>
      </c>
      <c r="D19" s="522">
        <v>0.19381071489848523</v>
      </c>
      <c r="E19" s="522">
        <v>0.17708923257233836</v>
      </c>
      <c r="F19" s="522">
        <v>0.18288081469988299</v>
      </c>
      <c r="G19" s="544">
        <v>0.17602302507791504</v>
      </c>
      <c r="I19" s="556">
        <v>0.14378780264625782</v>
      </c>
      <c r="J19" s="522">
        <v>0.14980085352745978</v>
      </c>
      <c r="K19" s="522">
        <v>0.1426</v>
      </c>
      <c r="L19" s="544">
        <v>0.13220000000000001</v>
      </c>
    </row>
    <row r="20" spans="1:12" ht="13.8">
      <c r="A20" s="8">
        <v>10</v>
      </c>
      <c r="B20" s="11" t="s">
        <v>142</v>
      </c>
      <c r="C20" s="522">
        <v>0.22059915608396355</v>
      </c>
      <c r="D20" s="522">
        <v>0.22993182042887705</v>
      </c>
      <c r="E20" s="522">
        <v>0.21430760933381668</v>
      </c>
      <c r="F20" s="522">
        <v>0.20928580449506537</v>
      </c>
      <c r="G20" s="544">
        <v>0.20446865693006697</v>
      </c>
      <c r="I20" s="556">
        <v>0.19159997003818063</v>
      </c>
      <c r="J20" s="522">
        <v>0.1869279481472845</v>
      </c>
      <c r="K20" s="522">
        <v>0.1817</v>
      </c>
      <c r="L20" s="544">
        <v>0.1739</v>
      </c>
    </row>
    <row r="21" spans="1:12" ht="13.8">
      <c r="A21" s="8">
        <v>11</v>
      </c>
      <c r="B21" s="11" t="s">
        <v>366</v>
      </c>
      <c r="C21" s="522">
        <v>0.12018518946828885</v>
      </c>
      <c r="D21" s="522">
        <v>0.12113923065922041</v>
      </c>
      <c r="E21" s="522">
        <v>0.12582193182300033</v>
      </c>
      <c r="F21" s="522">
        <v>0.12735414433398271</v>
      </c>
      <c r="G21" s="544">
        <v>0.12175155779234374</v>
      </c>
      <c r="I21" s="556">
        <v>9.9841808150913036E-2</v>
      </c>
      <c r="J21" s="522">
        <v>0.10017419509609415</v>
      </c>
      <c r="K21" s="522">
        <v>9.6100000000000005E-2</v>
      </c>
      <c r="L21" s="544">
        <v>6.5600000000000006E-2</v>
      </c>
    </row>
    <row r="22" spans="1:12" ht="13.8">
      <c r="A22" s="8">
        <v>12</v>
      </c>
      <c r="B22" s="11" t="s">
        <v>367</v>
      </c>
      <c r="C22" s="522">
        <v>0.14547190198540777</v>
      </c>
      <c r="D22" s="522">
        <v>0.14662731062175183</v>
      </c>
      <c r="E22" s="522">
        <v>0.15117048474591255</v>
      </c>
      <c r="F22" s="522">
        <v>0.15280084567955754</v>
      </c>
      <c r="G22" s="544">
        <v>0.14563600303213836</v>
      </c>
      <c r="I22" s="556">
        <v>0.12496670734497282</v>
      </c>
      <c r="J22" s="522">
        <v>0.12541186843226895</v>
      </c>
      <c r="K22" s="522">
        <v>0.11990000000000001</v>
      </c>
      <c r="L22" s="544">
        <v>8.7400000000000005E-2</v>
      </c>
    </row>
    <row r="23" spans="1:12" ht="13.8">
      <c r="A23" s="8">
        <v>13</v>
      </c>
      <c r="B23" s="11" t="s">
        <v>365</v>
      </c>
      <c r="C23" s="522">
        <v>0.17900705003424852</v>
      </c>
      <c r="D23" s="522">
        <v>0.18042741583560898</v>
      </c>
      <c r="E23" s="522">
        <v>0.18478700174974447</v>
      </c>
      <c r="F23" s="522">
        <v>0.18654650534478764</v>
      </c>
      <c r="G23" s="544">
        <v>0.18439987867606117</v>
      </c>
      <c r="I23" s="556">
        <v>0.15828894312663044</v>
      </c>
      <c r="J23" s="522">
        <v>0.15888249124302528</v>
      </c>
      <c r="K23" s="522">
        <v>0.1585</v>
      </c>
      <c r="L23" s="544">
        <v>0.12379999999999999</v>
      </c>
    </row>
    <row r="24" spans="1:12" ht="13.8">
      <c r="A24" s="10"/>
      <c r="B24" s="143" t="s">
        <v>88</v>
      </c>
      <c r="C24" s="543"/>
      <c r="D24" s="309"/>
      <c r="E24" s="309"/>
      <c r="F24" s="309"/>
      <c r="G24" s="310"/>
      <c r="I24" s="548"/>
      <c r="J24" s="209"/>
      <c r="K24" s="209"/>
      <c r="L24" s="549"/>
    </row>
    <row r="25" spans="1:12" ht="15" customHeight="1">
      <c r="A25" s="311">
        <v>14</v>
      </c>
      <c r="B25" s="11" t="s">
        <v>87</v>
      </c>
      <c r="C25" s="522">
        <v>0.10250228654374807</v>
      </c>
      <c r="D25" s="522">
        <v>0.10052750334230989</v>
      </c>
      <c r="E25" s="522">
        <v>9.9963525157391611E-2</v>
      </c>
      <c r="F25" s="522">
        <v>0.10008739898038196</v>
      </c>
      <c r="G25" s="544">
        <v>9.4240564415353986E-2</v>
      </c>
      <c r="I25" s="557">
        <v>0.10170125064609513</v>
      </c>
      <c r="J25" s="558">
        <v>0.10043707585053688</v>
      </c>
      <c r="K25" s="558">
        <v>9.5600000000000004E-2</v>
      </c>
      <c r="L25" s="559">
        <v>9.3700000000000006E-2</v>
      </c>
    </row>
    <row r="26" spans="1:12" ht="13.8">
      <c r="A26" s="311">
        <v>15</v>
      </c>
      <c r="B26" s="11" t="s">
        <v>86</v>
      </c>
      <c r="C26" s="522">
        <v>5.9289221087246213E-2</v>
      </c>
      <c r="D26" s="522">
        <v>5.7950259659093131E-2</v>
      </c>
      <c r="E26" s="522">
        <v>5.6125255334319571E-2</v>
      </c>
      <c r="F26" s="522">
        <v>5.4492376809453111E-2</v>
      </c>
      <c r="G26" s="544">
        <v>5.1747584817279611E-2</v>
      </c>
      <c r="I26" s="557">
        <v>5.6578707163569775E-2</v>
      </c>
      <c r="J26" s="558">
        <v>5.4910043779205622E-2</v>
      </c>
      <c r="K26" s="558">
        <v>5.2200000000000003E-2</v>
      </c>
      <c r="L26" s="559">
        <v>5.11E-2</v>
      </c>
    </row>
    <row r="27" spans="1:12" ht="13.8">
      <c r="A27" s="311">
        <v>16</v>
      </c>
      <c r="B27" s="11" t="s">
        <v>85</v>
      </c>
      <c r="C27" s="522">
        <v>1.8863628252604292E-2</v>
      </c>
      <c r="D27" s="522">
        <v>2.073129605486557E-2</v>
      </c>
      <c r="E27" s="522">
        <v>1.9688300127130989E-2</v>
      </c>
      <c r="F27" s="522">
        <v>2.2606916291113506E-2</v>
      </c>
      <c r="G27" s="544">
        <v>2.700554436561722E-2</v>
      </c>
      <c r="I27" s="557">
        <v>1.9515907344725855E-2</v>
      </c>
      <c r="J27" s="558">
        <v>2.1681986960311712E-2</v>
      </c>
      <c r="K27" s="558">
        <v>2.4299999999999999E-2</v>
      </c>
      <c r="L27" s="559">
        <v>3.3099999999999997E-2</v>
      </c>
    </row>
    <row r="28" spans="1:12" ht="13.8">
      <c r="A28" s="311">
        <v>17</v>
      </c>
      <c r="B28" s="11" t="s">
        <v>84</v>
      </c>
      <c r="C28" s="522">
        <v>4.3213065456501859E-2</v>
      </c>
      <c r="D28" s="522">
        <v>4.2577243683216762E-2</v>
      </c>
      <c r="E28" s="522">
        <v>4.383826982307204E-2</v>
      </c>
      <c r="F28" s="522">
        <v>4.5595022170928853E-2</v>
      </c>
      <c r="G28" s="544">
        <v>4.2492979598074375E-2</v>
      </c>
      <c r="I28" s="557">
        <v>4.5122543482525354E-2</v>
      </c>
      <c r="J28" s="558">
        <v>4.5527032071331255E-2</v>
      </c>
      <c r="K28" s="558">
        <v>4.3400000000000001E-2</v>
      </c>
      <c r="L28" s="559">
        <v>4.2599999999999999E-2</v>
      </c>
    </row>
    <row r="29" spans="1:12" ht="13.8">
      <c r="A29" s="311">
        <v>18</v>
      </c>
      <c r="B29" s="11" t="s">
        <v>166</v>
      </c>
      <c r="C29" s="522">
        <v>1.8896880902543042E-2</v>
      </c>
      <c r="D29" s="522">
        <v>2.1939519008991944E-2</v>
      </c>
      <c r="E29" s="522">
        <v>2.0390977706213419E-2</v>
      </c>
      <c r="F29" s="522">
        <v>2.2536996261782731E-2</v>
      </c>
      <c r="G29" s="544">
        <v>1.9673079795157214E-2</v>
      </c>
      <c r="I29" s="557">
        <v>1.9346336877330849E-2</v>
      </c>
      <c r="J29" s="558">
        <v>2.2523118867674895E-2</v>
      </c>
      <c r="K29" s="558">
        <v>1.9800000000000002E-2</v>
      </c>
      <c r="L29" s="559">
        <v>2.4299999999999999E-2</v>
      </c>
    </row>
    <row r="30" spans="1:12" ht="13.8">
      <c r="A30" s="311">
        <v>19</v>
      </c>
      <c r="B30" s="11" t="s">
        <v>167</v>
      </c>
      <c r="C30" s="522">
        <v>0.12783351921272562</v>
      </c>
      <c r="D30" s="522">
        <v>0.14806575038623998</v>
      </c>
      <c r="E30" s="522">
        <v>0.13674333227580249</v>
      </c>
      <c r="F30" s="522">
        <v>0.15112207695044377</v>
      </c>
      <c r="G30" s="544">
        <v>0.13722091627669303</v>
      </c>
      <c r="I30" s="557">
        <v>0.15183584236012318</v>
      </c>
      <c r="J30" s="558">
        <v>0.17586039932436395</v>
      </c>
      <c r="K30" s="558">
        <v>0.1623</v>
      </c>
      <c r="L30" s="559">
        <v>0.2006</v>
      </c>
    </row>
    <row r="31" spans="1:12" ht="13.8">
      <c r="A31" s="10"/>
      <c r="B31" s="143" t="s">
        <v>229</v>
      </c>
      <c r="C31" s="543"/>
      <c r="D31" s="309"/>
      <c r="E31" s="309"/>
      <c r="F31" s="309"/>
      <c r="G31" s="310"/>
      <c r="I31" s="548"/>
      <c r="J31" s="209"/>
      <c r="K31" s="209"/>
      <c r="L31" s="549"/>
    </row>
    <row r="32" spans="1:12" ht="13.8">
      <c r="A32" s="311">
        <v>20</v>
      </c>
      <c r="B32" s="11" t="s">
        <v>83</v>
      </c>
      <c r="C32" s="522">
        <v>3.3074429299493724E-2</v>
      </c>
      <c r="D32" s="522">
        <v>3.0925130830909302E-2</v>
      </c>
      <c r="E32" s="522">
        <v>3.4449351398655161E-2</v>
      </c>
      <c r="F32" s="522">
        <v>3.941219061812655E-2</v>
      </c>
      <c r="G32" s="544">
        <v>4.0940982893507581E-2</v>
      </c>
      <c r="I32" s="560">
        <v>2.8155725400910006E-2</v>
      </c>
      <c r="J32" s="561">
        <v>3.3186809914427073E-2</v>
      </c>
      <c r="K32" s="561">
        <v>3.8199999999999998E-2</v>
      </c>
      <c r="L32" s="562">
        <v>4.53E-2</v>
      </c>
    </row>
    <row r="33" spans="1:12" ht="15" customHeight="1">
      <c r="A33" s="311">
        <v>21</v>
      </c>
      <c r="B33" s="11" t="s">
        <v>711</v>
      </c>
      <c r="C33" s="522">
        <v>2.3121865156264323E-2</v>
      </c>
      <c r="D33" s="522">
        <v>2.2542001530052893E-2</v>
      </c>
      <c r="E33" s="522">
        <v>2.3580639598944606E-2</v>
      </c>
      <c r="F33" s="522">
        <v>2.5583292100362608E-2</v>
      </c>
      <c r="G33" s="544">
        <v>2.7425641985481062E-2</v>
      </c>
      <c r="I33" s="560">
        <v>3.8229157139726327E-2</v>
      </c>
      <c r="J33" s="561">
        <v>4.0363337734596438E-2</v>
      </c>
      <c r="K33" s="561">
        <v>4.1799999999999997E-2</v>
      </c>
      <c r="L33" s="562">
        <v>4.2700000000000002E-2</v>
      </c>
    </row>
    <row r="34" spans="1:12">
      <c r="A34" s="311">
        <v>22</v>
      </c>
      <c r="B34" s="11" t="s">
        <v>82</v>
      </c>
      <c r="C34" s="522">
        <v>0.49995739313607723</v>
      </c>
      <c r="D34" s="522">
        <v>0.49024826710168362</v>
      </c>
      <c r="E34" s="522">
        <v>0.492629532344323</v>
      </c>
      <c r="F34" s="522">
        <v>0.47925740122645438</v>
      </c>
      <c r="G34" s="544">
        <v>0.48255987874487577</v>
      </c>
      <c r="I34" s="563">
        <v>0.49355857527773084</v>
      </c>
      <c r="J34" s="564">
        <v>0.48012375805546126</v>
      </c>
      <c r="K34" s="564">
        <v>0.48330000000000001</v>
      </c>
      <c r="L34" s="562">
        <v>0.4763</v>
      </c>
    </row>
    <row r="35" spans="1:12" ht="15" customHeight="1">
      <c r="A35" s="311">
        <v>23</v>
      </c>
      <c r="B35" s="11" t="s">
        <v>81</v>
      </c>
      <c r="C35" s="522">
        <v>0.46550705219717309</v>
      </c>
      <c r="D35" s="522">
        <v>0.44960624496147322</v>
      </c>
      <c r="E35" s="522">
        <v>0.44473952742358391</v>
      </c>
      <c r="F35" s="522">
        <v>0.44269927634910872</v>
      </c>
      <c r="G35" s="544">
        <v>0.46267351613005275</v>
      </c>
      <c r="I35" s="563">
        <v>0.44621464507626402</v>
      </c>
      <c r="J35" s="565">
        <v>0.44507211471173602</v>
      </c>
      <c r="K35" s="565">
        <v>0.46560000000000001</v>
      </c>
      <c r="L35" s="566">
        <v>0.44540000000000002</v>
      </c>
    </row>
    <row r="36" spans="1:12" ht="13.8">
      <c r="A36" s="311">
        <v>24</v>
      </c>
      <c r="B36" s="11" t="s">
        <v>80</v>
      </c>
      <c r="C36" s="522">
        <v>0.20629823262856961</v>
      </c>
      <c r="D36" s="522">
        <v>0.15705670289972606</v>
      </c>
      <c r="E36" s="522">
        <v>0.10440862014080521</v>
      </c>
      <c r="F36" s="522">
        <v>5.3883708471691438E-3</v>
      </c>
      <c r="G36" s="544">
        <v>0.10147772442143688</v>
      </c>
      <c r="I36" s="567">
        <v>0.10215944427513841</v>
      </c>
      <c r="J36" s="568">
        <v>3.9816142102010368E-3</v>
      </c>
      <c r="K36" s="568">
        <v>0.1042</v>
      </c>
      <c r="L36" s="569">
        <v>8.5599999999999996E-2</v>
      </c>
    </row>
    <row r="37" spans="1:12" ht="15" customHeight="1">
      <c r="A37" s="10"/>
      <c r="B37" s="143" t="s">
        <v>230</v>
      </c>
      <c r="C37" s="543"/>
      <c r="D37" s="309"/>
      <c r="E37" s="309"/>
      <c r="F37" s="309"/>
      <c r="G37" s="310"/>
      <c r="I37" s="548"/>
      <c r="J37" s="209"/>
      <c r="K37" s="209"/>
      <c r="L37" s="549"/>
    </row>
    <row r="38" spans="1:12" ht="15" customHeight="1">
      <c r="A38" s="311">
        <v>25</v>
      </c>
      <c r="B38" s="11" t="s">
        <v>79</v>
      </c>
      <c r="C38" s="522">
        <v>0.19134871132993264</v>
      </c>
      <c r="D38" s="522">
        <v>0.18997808064543781</v>
      </c>
      <c r="E38" s="522">
        <v>0.17555151950762055</v>
      </c>
      <c r="F38" s="522">
        <v>0.16846531216670771</v>
      </c>
      <c r="G38" s="544">
        <v>0.21434354326663616</v>
      </c>
      <c r="I38" s="570">
        <v>0.15338684636136449</v>
      </c>
      <c r="J38" s="571">
        <v>0.17481954439841757</v>
      </c>
      <c r="K38" s="571">
        <v>0.2</v>
      </c>
      <c r="L38" s="572">
        <v>0.15859999999999999</v>
      </c>
    </row>
    <row r="39" spans="1:12" ht="15" customHeight="1">
      <c r="A39" s="311">
        <v>26</v>
      </c>
      <c r="B39" s="11" t="s">
        <v>78</v>
      </c>
      <c r="C39" s="522">
        <v>0.50146569094773319</v>
      </c>
      <c r="D39" s="522">
        <v>0.49995594556617268</v>
      </c>
      <c r="E39" s="522">
        <v>0.47441820441378724</v>
      </c>
      <c r="F39" s="522">
        <v>0.51742456878162613</v>
      </c>
      <c r="G39" s="544">
        <v>0.52978992660351798</v>
      </c>
      <c r="I39" s="570">
        <v>0.47339259901939051</v>
      </c>
      <c r="J39" s="571">
        <v>0.51671078567717865</v>
      </c>
      <c r="K39" s="571">
        <v>0.52929999999999999</v>
      </c>
      <c r="L39" s="572">
        <v>0.50980000000000003</v>
      </c>
    </row>
    <row r="40" spans="1:12" ht="15" customHeight="1">
      <c r="A40" s="311">
        <v>27</v>
      </c>
      <c r="B40" s="11" t="s">
        <v>77</v>
      </c>
      <c r="C40" s="522">
        <v>0.27629669850760047</v>
      </c>
      <c r="D40" s="522">
        <v>0.29682274689107518</v>
      </c>
      <c r="E40" s="522">
        <v>0.29657866167819508</v>
      </c>
      <c r="F40" s="522">
        <v>0.31741838962368235</v>
      </c>
      <c r="G40" s="544">
        <v>0.30806225610029836</v>
      </c>
      <c r="I40" s="570">
        <v>0.30015016453016746</v>
      </c>
      <c r="J40" s="573">
        <v>0.32248296656118297</v>
      </c>
      <c r="K40" s="571">
        <v>0.313</v>
      </c>
      <c r="L40" s="572">
        <v>0.3196</v>
      </c>
    </row>
    <row r="41" spans="1:12" ht="15" customHeight="1">
      <c r="A41" s="312"/>
      <c r="B41" s="143" t="s">
        <v>271</v>
      </c>
      <c r="C41" s="543"/>
      <c r="D41" s="309"/>
      <c r="E41" s="309"/>
      <c r="F41" s="309"/>
      <c r="G41" s="310"/>
      <c r="I41" s="548"/>
      <c r="J41" s="209"/>
      <c r="K41" s="209"/>
      <c r="L41" s="549"/>
    </row>
    <row r="42" spans="1:12" ht="13.8">
      <c r="A42" s="311">
        <v>28</v>
      </c>
      <c r="B42" s="11" t="s">
        <v>254</v>
      </c>
      <c r="C42" s="541">
        <v>339294257.78031147</v>
      </c>
      <c r="D42" s="541">
        <v>305314595.43639147</v>
      </c>
      <c r="E42" s="541">
        <v>287026684.96774364</v>
      </c>
      <c r="F42" s="541">
        <v>285087260.81276661</v>
      </c>
      <c r="G42" s="542">
        <v>270863634.14016247</v>
      </c>
      <c r="I42" s="574">
        <v>281079495.20421565</v>
      </c>
      <c r="J42" s="575">
        <v>285087260.81276661</v>
      </c>
      <c r="K42" s="575">
        <v>270863634</v>
      </c>
      <c r="L42" s="576">
        <v>213537839</v>
      </c>
    </row>
    <row r="43" spans="1:12" ht="15" customHeight="1">
      <c r="A43" s="311">
        <v>29</v>
      </c>
      <c r="B43" s="11" t="s">
        <v>266</v>
      </c>
      <c r="C43" s="541">
        <v>292574266.43845695</v>
      </c>
      <c r="D43" s="541">
        <v>275336913.59790885</v>
      </c>
      <c r="E43" s="541">
        <v>241344401.93533337</v>
      </c>
      <c r="F43" s="541">
        <v>221114816.75528488</v>
      </c>
      <c r="G43" s="542">
        <v>202921230.2173782</v>
      </c>
      <c r="I43" s="574">
        <v>236534481.82132125</v>
      </c>
      <c r="J43" s="575">
        <v>221114816.75528488</v>
      </c>
      <c r="K43" s="575">
        <v>202921230</v>
      </c>
      <c r="L43" s="576">
        <v>186114918</v>
      </c>
    </row>
    <row r="44" spans="1:12" ht="15" customHeight="1">
      <c r="A44" s="345">
        <v>30</v>
      </c>
      <c r="B44" s="346" t="s">
        <v>255</v>
      </c>
      <c r="C44" s="522">
        <v>1.1596859214946782</v>
      </c>
      <c r="D44" s="522">
        <v>1.1088763633134235</v>
      </c>
      <c r="E44" s="522">
        <v>1.189282546709538</v>
      </c>
      <c r="F44" s="522">
        <v>1.2893177625825145</v>
      </c>
      <c r="G44" s="544">
        <v>1.3348215652448063</v>
      </c>
      <c r="I44" s="570">
        <v>1.1883235502912586</v>
      </c>
      <c r="J44" s="577">
        <v>1.2893177625825145</v>
      </c>
      <c r="K44" s="577">
        <v>1.335</v>
      </c>
      <c r="L44" s="572">
        <v>1.147</v>
      </c>
    </row>
    <row r="45" spans="1:12" ht="15" customHeight="1">
      <c r="A45" s="345"/>
      <c r="B45" s="143" t="s">
        <v>373</v>
      </c>
      <c r="C45" s="543"/>
      <c r="D45" s="309"/>
      <c r="E45" s="309"/>
      <c r="F45" s="309"/>
      <c r="G45" s="310"/>
      <c r="I45" s="548"/>
      <c r="J45" s="209"/>
      <c r="K45" s="209"/>
      <c r="L45" s="549"/>
    </row>
    <row r="46" spans="1:12" ht="15" customHeight="1">
      <c r="A46" s="345">
        <v>31</v>
      </c>
      <c r="B46" s="346" t="s">
        <v>380</v>
      </c>
      <c r="C46" s="541">
        <v>1221998282.2920008</v>
      </c>
      <c r="D46" s="541">
        <v>1167628876.1845007</v>
      </c>
      <c r="E46" s="541">
        <v>1100299421.9140053</v>
      </c>
      <c r="F46" s="541">
        <v>998611616.30349815</v>
      </c>
      <c r="G46" s="542">
        <v>1037439935.3144952</v>
      </c>
      <c r="I46" s="578">
        <v>1060702999.2340051</v>
      </c>
      <c r="J46" s="579">
        <v>962408105.80349815</v>
      </c>
      <c r="K46" s="579">
        <v>1000468702</v>
      </c>
      <c r="L46" s="580">
        <v>932833843</v>
      </c>
    </row>
    <row r="47" spans="1:12" ht="15" customHeight="1">
      <c r="A47" s="345">
        <v>32</v>
      </c>
      <c r="B47" s="346" t="s">
        <v>395</v>
      </c>
      <c r="C47" s="541">
        <v>1006001382.554958</v>
      </c>
      <c r="D47" s="541">
        <v>973389900.90518427</v>
      </c>
      <c r="E47" s="541">
        <v>940380768.86007524</v>
      </c>
      <c r="F47" s="541">
        <v>848279215.83280253</v>
      </c>
      <c r="G47" s="542">
        <v>838276379.00200117</v>
      </c>
      <c r="I47" s="578">
        <v>918107248.03389144</v>
      </c>
      <c r="J47" s="579">
        <v>825601422.26811957</v>
      </c>
      <c r="K47" s="579">
        <v>810989828</v>
      </c>
      <c r="L47" s="580">
        <v>749486038</v>
      </c>
    </row>
    <row r="48" spans="1:12" thickBot="1">
      <c r="A48" s="313">
        <v>33</v>
      </c>
      <c r="B48" s="145" t="s">
        <v>413</v>
      </c>
      <c r="C48" s="545">
        <v>1.2147083527742994</v>
      </c>
      <c r="D48" s="545">
        <v>1.1995489937780204</v>
      </c>
      <c r="E48" s="545">
        <v>1.1700573409724049</v>
      </c>
      <c r="F48" s="545">
        <v>1.1772204218431852</v>
      </c>
      <c r="G48" s="546">
        <v>1.2375869836027178</v>
      </c>
      <c r="I48" s="581">
        <v>1.155314917190208</v>
      </c>
      <c r="J48" s="582">
        <v>1.1657054843238264</v>
      </c>
      <c r="K48" s="583">
        <v>1.2336</v>
      </c>
      <c r="L48" s="584">
        <v>1.2445999999999999</v>
      </c>
    </row>
    <row r="49" spans="1:2">
      <c r="A49" s="12"/>
    </row>
    <row r="50" spans="1:2" ht="40.200000000000003">
      <c r="B50" s="201" t="s">
        <v>708</v>
      </c>
    </row>
    <row r="51" spans="1:2" ht="53.4">
      <c r="B51" s="201" t="s">
        <v>270</v>
      </c>
    </row>
    <row r="53" spans="1:2">
      <c r="B53" s="20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26"/>
  <sheetViews>
    <sheetView showGridLines="0" zoomScaleNormal="100" workbookViewId="0"/>
  </sheetViews>
  <sheetFormatPr defaultColWidth="9.109375" defaultRowHeight="12"/>
  <cols>
    <col min="1" max="1" width="11.88671875" style="349" bestFit="1" customWidth="1"/>
    <col min="2" max="2" width="105.109375" style="349" bestFit="1" customWidth="1"/>
    <col min="3" max="3" width="13.88671875" style="349" bestFit="1" customWidth="1"/>
    <col min="4" max="4" width="8.6640625" style="349" bestFit="1" customWidth="1"/>
    <col min="5" max="5" width="17.44140625" style="349" bestFit="1" customWidth="1"/>
    <col min="6" max="6" width="12" style="349" bestFit="1" customWidth="1"/>
    <col min="7" max="7" width="30.44140625" style="349" customWidth="1"/>
    <col min="8" max="8" width="12" style="349" bestFit="1" customWidth="1"/>
    <col min="9" max="16384" width="9.109375" style="349"/>
  </cols>
  <sheetData>
    <row r="1" spans="1:8" ht="13.8">
      <c r="A1" s="347" t="s">
        <v>30</v>
      </c>
      <c r="B1" s="432" t="str">
        <f>Info!C2</f>
        <v>Terabank</v>
      </c>
    </row>
    <row r="2" spans="1:8">
      <c r="A2" s="347" t="s">
        <v>31</v>
      </c>
      <c r="B2" s="431">
        <f>'1. key ratios'!B2</f>
        <v>45291</v>
      </c>
    </row>
    <row r="3" spans="1:8">
      <c r="A3" s="348" t="s">
        <v>416</v>
      </c>
    </row>
    <row r="5" spans="1:8" ht="12" customHeight="1">
      <c r="A5" s="648" t="s">
        <v>417</v>
      </c>
      <c r="B5" s="649"/>
      <c r="C5" s="654" t="s">
        <v>418</v>
      </c>
      <c r="D5" s="655"/>
      <c r="E5" s="655"/>
      <c r="F5" s="655"/>
      <c r="G5" s="655"/>
      <c r="H5" s="656"/>
    </row>
    <row r="6" spans="1:8">
      <c r="A6" s="650"/>
      <c r="B6" s="651"/>
      <c r="C6" s="657"/>
      <c r="D6" s="658"/>
      <c r="E6" s="658"/>
      <c r="F6" s="658"/>
      <c r="G6" s="658"/>
      <c r="H6" s="659"/>
    </row>
    <row r="7" spans="1:8">
      <c r="A7" s="652"/>
      <c r="B7" s="653"/>
      <c r="C7" s="430" t="s">
        <v>419</v>
      </c>
      <c r="D7" s="430" t="s">
        <v>420</v>
      </c>
      <c r="E7" s="430" t="s">
        <v>421</v>
      </c>
      <c r="F7" s="430" t="s">
        <v>422</v>
      </c>
      <c r="G7" s="430" t="s">
        <v>423</v>
      </c>
      <c r="H7" s="430" t="s">
        <v>64</v>
      </c>
    </row>
    <row r="8" spans="1:8">
      <c r="A8" s="426">
        <v>1</v>
      </c>
      <c r="B8" s="425" t="s">
        <v>51</v>
      </c>
      <c r="C8" s="531">
        <v>118788312.98999999</v>
      </c>
      <c r="D8" s="531">
        <v>6924666.9519163147</v>
      </c>
      <c r="E8" s="531">
        <v>119654684.09</v>
      </c>
      <c r="F8" s="531">
        <v>0</v>
      </c>
      <c r="G8" s="423">
        <v>0</v>
      </c>
      <c r="H8" s="423">
        <f t="shared" ref="H8:H21" si="0">SUM(C8:G8)</f>
        <v>245367664.03191632</v>
      </c>
    </row>
    <row r="9" spans="1:8">
      <c r="A9" s="426">
        <v>2</v>
      </c>
      <c r="B9" s="425" t="s">
        <v>52</v>
      </c>
      <c r="C9" s="423">
        <v>0</v>
      </c>
      <c r="D9" s="423">
        <v>0</v>
      </c>
      <c r="E9" s="423">
        <v>0</v>
      </c>
      <c r="F9" s="423">
        <v>0</v>
      </c>
      <c r="G9" s="423">
        <v>0</v>
      </c>
      <c r="H9" s="423">
        <f t="shared" si="0"/>
        <v>0</v>
      </c>
    </row>
    <row r="10" spans="1:8">
      <c r="A10" s="426">
        <v>3</v>
      </c>
      <c r="B10" s="425" t="s">
        <v>164</v>
      </c>
      <c r="C10" s="423">
        <v>0</v>
      </c>
      <c r="D10" s="423">
        <v>0</v>
      </c>
      <c r="E10" s="423">
        <v>0</v>
      </c>
      <c r="F10" s="423">
        <v>0</v>
      </c>
      <c r="G10" s="423">
        <v>0</v>
      </c>
      <c r="H10" s="423">
        <f t="shared" si="0"/>
        <v>0</v>
      </c>
    </row>
    <row r="11" spans="1:8">
      <c r="A11" s="426">
        <v>4</v>
      </c>
      <c r="B11" s="425" t="s">
        <v>53</v>
      </c>
      <c r="C11" s="423">
        <v>0</v>
      </c>
      <c r="D11" s="423">
        <v>0</v>
      </c>
      <c r="E11" s="423">
        <v>0</v>
      </c>
      <c r="F11" s="423">
        <v>0</v>
      </c>
      <c r="G11" s="423">
        <v>0</v>
      </c>
      <c r="H11" s="423">
        <f t="shared" si="0"/>
        <v>0</v>
      </c>
    </row>
    <row r="12" spans="1:8">
      <c r="A12" s="426">
        <v>5</v>
      </c>
      <c r="B12" s="425" t="s">
        <v>54</v>
      </c>
      <c r="C12" s="423">
        <v>0</v>
      </c>
      <c r="D12" s="423">
        <v>0</v>
      </c>
      <c r="E12" s="423">
        <v>0</v>
      </c>
      <c r="F12" s="423">
        <v>0</v>
      </c>
      <c r="G12" s="423">
        <v>0</v>
      </c>
      <c r="H12" s="423">
        <f t="shared" si="0"/>
        <v>0</v>
      </c>
    </row>
    <row r="13" spans="1:8">
      <c r="A13" s="426">
        <v>6</v>
      </c>
      <c r="B13" s="425" t="s">
        <v>55</v>
      </c>
      <c r="C13" s="423">
        <v>0</v>
      </c>
      <c r="D13" s="423">
        <v>18239023.370000001</v>
      </c>
      <c r="E13" s="423">
        <v>0</v>
      </c>
      <c r="F13" s="423">
        <v>2282339.7599999998</v>
      </c>
      <c r="G13" s="423">
        <v>0</v>
      </c>
      <c r="H13" s="423">
        <f t="shared" si="0"/>
        <v>20521363.130000003</v>
      </c>
    </row>
    <row r="14" spans="1:8">
      <c r="A14" s="426">
        <v>7</v>
      </c>
      <c r="B14" s="425" t="s">
        <v>56</v>
      </c>
      <c r="C14" s="423">
        <v>0</v>
      </c>
      <c r="D14" s="423">
        <v>45522731.510668993</v>
      </c>
      <c r="E14" s="423">
        <v>174687080.3682552</v>
      </c>
      <c r="F14" s="423">
        <v>329287770.74958199</v>
      </c>
      <c r="G14" s="532">
        <v>0</v>
      </c>
      <c r="H14" s="423">
        <f t="shared" si="0"/>
        <v>549497582.62850618</v>
      </c>
    </row>
    <row r="15" spans="1:8">
      <c r="A15" s="426">
        <v>8</v>
      </c>
      <c r="B15" s="427" t="s">
        <v>57</v>
      </c>
      <c r="C15" s="423">
        <v>0</v>
      </c>
      <c r="D15" s="423">
        <v>26244189.764849029</v>
      </c>
      <c r="E15" s="423">
        <v>196976473.48806873</v>
      </c>
      <c r="F15" s="423">
        <v>420758411.29068238</v>
      </c>
      <c r="G15" s="423" t="s">
        <v>725</v>
      </c>
      <c r="H15" s="423">
        <f t="shared" si="0"/>
        <v>643979074.54360008</v>
      </c>
    </row>
    <row r="16" spans="1:8">
      <c r="A16" s="426">
        <v>9</v>
      </c>
      <c r="B16" s="425" t="s">
        <v>58</v>
      </c>
      <c r="C16" s="423">
        <v>0</v>
      </c>
      <c r="D16" s="423">
        <v>2194772.0726669999</v>
      </c>
      <c r="E16" s="423">
        <v>13651564.152508991</v>
      </c>
      <c r="F16" s="423">
        <v>99835643.059914887</v>
      </c>
      <c r="G16" s="423">
        <v>0</v>
      </c>
      <c r="H16" s="423">
        <f t="shared" si="0"/>
        <v>115681979.28509088</v>
      </c>
    </row>
    <row r="17" spans="1:8">
      <c r="A17" s="426">
        <v>10</v>
      </c>
      <c r="B17" s="429" t="s">
        <v>431</v>
      </c>
      <c r="C17" s="423">
        <v>0</v>
      </c>
      <c r="D17" s="423">
        <v>736815.72388699977</v>
      </c>
      <c r="E17" s="423">
        <v>4854255.924554999</v>
      </c>
      <c r="F17" s="423">
        <v>6659484.5581879979</v>
      </c>
      <c r="G17" s="423">
        <v>0</v>
      </c>
      <c r="H17" s="423">
        <f t="shared" si="0"/>
        <v>12250556.206629995</v>
      </c>
    </row>
    <row r="18" spans="1:8">
      <c r="A18" s="426">
        <v>11</v>
      </c>
      <c r="B18" s="425" t="s">
        <v>60</v>
      </c>
      <c r="C18" s="423">
        <v>0</v>
      </c>
      <c r="D18" s="423">
        <v>0</v>
      </c>
      <c r="E18" s="423">
        <v>0</v>
      </c>
      <c r="F18" s="423">
        <v>0</v>
      </c>
      <c r="G18" s="423">
        <v>0</v>
      </c>
      <c r="H18" s="423">
        <f t="shared" si="0"/>
        <v>0</v>
      </c>
    </row>
    <row r="19" spans="1:8">
      <c r="A19" s="426">
        <v>12</v>
      </c>
      <c r="B19" s="425" t="s">
        <v>61</v>
      </c>
      <c r="C19" s="423">
        <v>0</v>
      </c>
      <c r="D19" s="423">
        <v>0</v>
      </c>
      <c r="E19" s="423">
        <v>0</v>
      </c>
      <c r="F19" s="423">
        <v>0</v>
      </c>
      <c r="G19" s="423">
        <v>0</v>
      </c>
      <c r="H19" s="423">
        <f t="shared" si="0"/>
        <v>0</v>
      </c>
    </row>
    <row r="20" spans="1:8">
      <c r="A20" s="428">
        <v>13</v>
      </c>
      <c r="B20" s="427" t="s">
        <v>144</v>
      </c>
      <c r="C20" s="423">
        <v>0</v>
      </c>
      <c r="D20" s="423">
        <v>0</v>
      </c>
      <c r="E20" s="423">
        <v>0</v>
      </c>
      <c r="F20" s="423">
        <v>0</v>
      </c>
      <c r="G20" s="423">
        <v>0</v>
      </c>
      <c r="H20" s="423">
        <f t="shared" si="0"/>
        <v>0</v>
      </c>
    </row>
    <row r="21" spans="1:8">
      <c r="A21" s="426">
        <v>14</v>
      </c>
      <c r="B21" s="425" t="s">
        <v>63</v>
      </c>
      <c r="C21" s="531">
        <v>42807057.958448529</v>
      </c>
      <c r="D21" s="531">
        <v>0</v>
      </c>
      <c r="E21" s="531">
        <v>0</v>
      </c>
      <c r="F21" s="531">
        <v>46051372.969999999</v>
      </c>
      <c r="G21" s="423">
        <v>0</v>
      </c>
      <c r="H21" s="423">
        <f t="shared" si="0"/>
        <v>88858430.928448528</v>
      </c>
    </row>
    <row r="22" spans="1:8">
      <c r="A22" s="424">
        <v>15</v>
      </c>
      <c r="B22" s="423" t="s">
        <v>64</v>
      </c>
      <c r="C22" s="423">
        <f>SUM(C18:C21)+SUM(C8:C16)</f>
        <v>161595370.94844854</v>
      </c>
      <c r="D22" s="423">
        <f t="shared" ref="D22:H22" si="1">SUM(D18:D21)+SUM(D8:D16)</f>
        <v>99125383.670101345</v>
      </c>
      <c r="E22" s="423">
        <f t="shared" si="1"/>
        <v>504969802.09883285</v>
      </c>
      <c r="F22" s="423">
        <f t="shared" si="1"/>
        <v>898215537.83017921</v>
      </c>
      <c r="G22" s="423">
        <f t="shared" si="1"/>
        <v>0</v>
      </c>
      <c r="H22" s="423">
        <f t="shared" si="1"/>
        <v>1663906094.5475619</v>
      </c>
    </row>
    <row r="26" spans="1:8" ht="24">
      <c r="B26" s="352"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51"/>
  <sheetViews>
    <sheetView showGridLines="0" zoomScale="85" zoomScaleNormal="85" workbookViewId="0"/>
  </sheetViews>
  <sheetFormatPr defaultColWidth="9.109375" defaultRowHeight="12"/>
  <cols>
    <col min="1" max="1" width="11.88671875" style="433" bestFit="1" customWidth="1"/>
    <col min="2" max="2" width="67.77734375" style="349" customWidth="1"/>
    <col min="3" max="4" width="31.5546875" style="349" customWidth="1"/>
    <col min="5" max="5" width="15.109375" style="349" bestFit="1" customWidth="1"/>
    <col min="6" max="6" width="11.88671875" style="349" bestFit="1" customWidth="1"/>
    <col min="7" max="7" width="21.5546875" style="349" bestFit="1" customWidth="1"/>
    <col min="8" max="8" width="41.44140625" style="349" customWidth="1"/>
    <col min="9" max="16384" width="9.109375" style="349"/>
  </cols>
  <sheetData>
    <row r="1" spans="1:8" ht="13.8">
      <c r="A1" s="347" t="s">
        <v>30</v>
      </c>
      <c r="B1" s="432" t="str">
        <f>Info!C2</f>
        <v>Terabank</v>
      </c>
      <c r="C1" s="446"/>
      <c r="D1" s="446"/>
      <c r="E1" s="446"/>
      <c r="F1" s="446"/>
      <c r="G1" s="446"/>
      <c r="H1" s="446"/>
    </row>
    <row r="2" spans="1:8">
      <c r="A2" s="347" t="s">
        <v>31</v>
      </c>
      <c r="B2" s="431">
        <f>'1. key ratios'!B2</f>
        <v>45291</v>
      </c>
      <c r="C2" s="446"/>
      <c r="D2" s="446"/>
      <c r="E2" s="446"/>
      <c r="F2" s="446"/>
      <c r="G2" s="446"/>
      <c r="H2" s="446"/>
    </row>
    <row r="3" spans="1:8">
      <c r="A3" s="348" t="s">
        <v>424</v>
      </c>
      <c r="B3" s="446"/>
      <c r="C3" s="446"/>
      <c r="D3" s="446"/>
      <c r="E3" s="446"/>
      <c r="F3" s="446"/>
      <c r="G3" s="446"/>
      <c r="H3" s="446"/>
    </row>
    <row r="4" spans="1:8">
      <c r="A4" s="447"/>
      <c r="B4" s="446"/>
      <c r="C4" s="445" t="s">
        <v>0</v>
      </c>
      <c r="D4" s="445" t="s">
        <v>1</v>
      </c>
      <c r="E4" s="445" t="s">
        <v>2</v>
      </c>
      <c r="F4" s="445" t="s">
        <v>3</v>
      </c>
      <c r="G4" s="445" t="s">
        <v>4</v>
      </c>
      <c r="H4" s="445" t="s">
        <v>5</v>
      </c>
    </row>
    <row r="5" spans="1:8" ht="33.9" customHeight="1">
      <c r="A5" s="648" t="s">
        <v>425</v>
      </c>
      <c r="B5" s="649"/>
      <c r="C5" s="662" t="s">
        <v>426</v>
      </c>
      <c r="D5" s="662"/>
      <c r="E5" s="662" t="s">
        <v>663</v>
      </c>
      <c r="F5" s="660" t="s">
        <v>427</v>
      </c>
      <c r="G5" s="660" t="s">
        <v>428</v>
      </c>
      <c r="H5" s="443" t="s">
        <v>662</v>
      </c>
    </row>
    <row r="6" spans="1:8" ht="24">
      <c r="A6" s="652"/>
      <c r="B6" s="653"/>
      <c r="C6" s="444" t="s">
        <v>429</v>
      </c>
      <c r="D6" s="444" t="s">
        <v>430</v>
      </c>
      <c r="E6" s="662"/>
      <c r="F6" s="661"/>
      <c r="G6" s="661"/>
      <c r="H6" s="443" t="s">
        <v>661</v>
      </c>
    </row>
    <row r="7" spans="1:8">
      <c r="A7" s="441">
        <v>1</v>
      </c>
      <c r="B7" s="425" t="s">
        <v>51</v>
      </c>
      <c r="C7" s="435">
        <v>0</v>
      </c>
      <c r="D7" s="435">
        <v>245402170.56999996</v>
      </c>
      <c r="E7" s="435">
        <v>34506.53808368613</v>
      </c>
      <c r="F7" s="435">
        <v>0</v>
      </c>
      <c r="G7" s="435">
        <v>0</v>
      </c>
      <c r="H7" s="434">
        <f>C7+D7-E7-F7</f>
        <v>245367664.03191629</v>
      </c>
    </row>
    <row r="8" spans="1:8">
      <c r="A8" s="441">
        <v>2</v>
      </c>
      <c r="B8" s="425" t="s">
        <v>52</v>
      </c>
      <c r="C8" s="435">
        <v>0</v>
      </c>
      <c r="D8" s="435">
        <v>0</v>
      </c>
      <c r="E8" s="435">
        <v>0</v>
      </c>
      <c r="F8" s="435">
        <v>0</v>
      </c>
      <c r="G8" s="435">
        <v>0</v>
      </c>
      <c r="H8" s="434">
        <f t="shared" ref="H8:H20" si="0">C8+D8-E8-F8</f>
        <v>0</v>
      </c>
    </row>
    <row r="9" spans="1:8">
      <c r="A9" s="441">
        <v>3</v>
      </c>
      <c r="B9" s="425" t="s">
        <v>164</v>
      </c>
      <c r="C9" s="435">
        <v>0</v>
      </c>
      <c r="D9" s="435">
        <v>0</v>
      </c>
      <c r="E9" s="435">
        <v>0</v>
      </c>
      <c r="F9" s="435">
        <v>0</v>
      </c>
      <c r="G9" s="435">
        <v>0</v>
      </c>
      <c r="H9" s="434">
        <f t="shared" si="0"/>
        <v>0</v>
      </c>
    </row>
    <row r="10" spans="1:8">
      <c r="A10" s="441">
        <v>4</v>
      </c>
      <c r="B10" s="425" t="s">
        <v>53</v>
      </c>
      <c r="C10" s="435">
        <v>0</v>
      </c>
      <c r="D10" s="435">
        <v>0</v>
      </c>
      <c r="E10" s="435">
        <v>0</v>
      </c>
      <c r="F10" s="435">
        <v>0</v>
      </c>
      <c r="G10" s="435">
        <v>0</v>
      </c>
      <c r="H10" s="434">
        <f t="shared" si="0"/>
        <v>0</v>
      </c>
    </row>
    <row r="11" spans="1:8">
      <c r="A11" s="441">
        <v>5</v>
      </c>
      <c r="B11" s="425" t="s">
        <v>54</v>
      </c>
      <c r="C11" s="435">
        <v>0</v>
      </c>
      <c r="D11" s="435">
        <v>0</v>
      </c>
      <c r="E11" s="435">
        <v>0</v>
      </c>
      <c r="F11" s="435">
        <v>0</v>
      </c>
      <c r="G11" s="435">
        <v>0</v>
      </c>
      <c r="H11" s="434">
        <f t="shared" si="0"/>
        <v>0</v>
      </c>
    </row>
    <row r="12" spans="1:8">
      <c r="A12" s="441">
        <v>6</v>
      </c>
      <c r="B12" s="425" t="s">
        <v>55</v>
      </c>
      <c r="C12" s="435">
        <v>0</v>
      </c>
      <c r="D12" s="435">
        <v>20521363.129999999</v>
      </c>
      <c r="E12" s="435">
        <v>0</v>
      </c>
      <c r="F12" s="435">
        <v>0</v>
      </c>
      <c r="G12" s="435">
        <v>0</v>
      </c>
      <c r="H12" s="434">
        <f t="shared" si="0"/>
        <v>20521363.129999999</v>
      </c>
    </row>
    <row r="13" spans="1:8">
      <c r="A13" s="441">
        <v>7</v>
      </c>
      <c r="B13" s="425" t="s">
        <v>56</v>
      </c>
      <c r="C13" s="435">
        <v>4478222.3354000002</v>
      </c>
      <c r="D13" s="435">
        <v>550227253.50560009</v>
      </c>
      <c r="E13" s="435">
        <v>5207893.2124935687</v>
      </c>
      <c r="F13" s="435">
        <v>0</v>
      </c>
      <c r="G13" s="435">
        <v>0</v>
      </c>
      <c r="H13" s="434">
        <f t="shared" si="0"/>
        <v>549497582.62850654</v>
      </c>
    </row>
    <row r="14" spans="1:8">
      <c r="A14" s="441">
        <v>8</v>
      </c>
      <c r="B14" s="427" t="s">
        <v>57</v>
      </c>
      <c r="C14" s="435">
        <v>34713848.250899978</v>
      </c>
      <c r="D14" s="435">
        <v>632111974.08420539</v>
      </c>
      <c r="E14" s="435">
        <v>22846747.791498758</v>
      </c>
      <c r="F14" s="435">
        <v>0</v>
      </c>
      <c r="G14" s="435">
        <v>2355576.5435157502</v>
      </c>
      <c r="H14" s="434">
        <f t="shared" si="0"/>
        <v>643979074.54360664</v>
      </c>
    </row>
    <row r="15" spans="1:8">
      <c r="A15" s="441">
        <v>9</v>
      </c>
      <c r="B15" s="425" t="s">
        <v>58</v>
      </c>
      <c r="C15" s="435">
        <v>4082695.5717999991</v>
      </c>
      <c r="D15" s="435">
        <v>113945348.0427999</v>
      </c>
      <c r="E15" s="435">
        <v>2346064.3295090031</v>
      </c>
      <c r="F15" s="435">
        <v>0</v>
      </c>
      <c r="G15" s="435">
        <v>0</v>
      </c>
      <c r="H15" s="434">
        <f t="shared" si="0"/>
        <v>115681979.28509089</v>
      </c>
    </row>
    <row r="16" spans="1:8">
      <c r="A16" s="441">
        <v>10</v>
      </c>
      <c r="B16" s="429" t="s">
        <v>431</v>
      </c>
      <c r="C16" s="435">
        <v>22774560.401799995</v>
      </c>
      <c r="D16" s="435">
        <v>0</v>
      </c>
      <c r="E16" s="435">
        <v>10524004.195169998</v>
      </c>
      <c r="F16" s="435">
        <v>0</v>
      </c>
      <c r="G16" s="435">
        <v>2353872.4835157502</v>
      </c>
      <c r="H16" s="434">
        <f t="shared" si="0"/>
        <v>12250556.206629997</v>
      </c>
    </row>
    <row r="17" spans="1:8">
      <c r="A17" s="441">
        <v>11</v>
      </c>
      <c r="B17" s="425" t="s">
        <v>60</v>
      </c>
      <c r="C17" s="435">
        <v>0</v>
      </c>
      <c r="D17" s="435">
        <v>0</v>
      </c>
      <c r="E17" s="435">
        <v>0</v>
      </c>
      <c r="F17" s="435">
        <v>0</v>
      </c>
      <c r="G17" s="435">
        <v>0</v>
      </c>
      <c r="H17" s="434">
        <f t="shared" si="0"/>
        <v>0</v>
      </c>
    </row>
    <row r="18" spans="1:8">
      <c r="A18" s="441">
        <v>12</v>
      </c>
      <c r="B18" s="425" t="s">
        <v>61</v>
      </c>
      <c r="C18" s="435">
        <v>0</v>
      </c>
      <c r="D18" s="435">
        <v>0</v>
      </c>
      <c r="E18" s="435">
        <v>0</v>
      </c>
      <c r="F18" s="435">
        <v>0</v>
      </c>
      <c r="G18" s="435">
        <v>0</v>
      </c>
      <c r="H18" s="434">
        <f t="shared" si="0"/>
        <v>0</v>
      </c>
    </row>
    <row r="19" spans="1:8">
      <c r="A19" s="442">
        <v>13</v>
      </c>
      <c r="B19" s="427" t="s">
        <v>144</v>
      </c>
      <c r="C19" s="435">
        <v>0</v>
      </c>
      <c r="D19" s="435">
        <v>0</v>
      </c>
      <c r="E19" s="435">
        <v>0</v>
      </c>
      <c r="F19" s="435">
        <v>0</v>
      </c>
      <c r="G19" s="435">
        <v>0</v>
      </c>
      <c r="H19" s="434">
        <f t="shared" si="0"/>
        <v>0</v>
      </c>
    </row>
    <row r="20" spans="1:8">
      <c r="A20" s="441">
        <v>14</v>
      </c>
      <c r="B20" s="425" t="s">
        <v>63</v>
      </c>
      <c r="C20" s="435">
        <v>15786080.24557529</v>
      </c>
      <c r="D20" s="435">
        <v>98355549.782873243</v>
      </c>
      <c r="E20" s="435">
        <v>54000</v>
      </c>
      <c r="F20" s="435">
        <v>0</v>
      </c>
      <c r="G20" s="435">
        <v>0</v>
      </c>
      <c r="H20" s="434">
        <f t="shared" si="0"/>
        <v>114087630.02844854</v>
      </c>
    </row>
    <row r="21" spans="1:8" s="438" customFormat="1">
      <c r="A21" s="440">
        <v>15</v>
      </c>
      <c r="B21" s="439" t="s">
        <v>64</v>
      </c>
      <c r="C21" s="439">
        <f t="shared" ref="C21:H21" si="1">SUM(C7:C15)+SUM(C17:C20)</f>
        <v>59060846.403675273</v>
      </c>
      <c r="D21" s="439">
        <f t="shared" si="1"/>
        <v>1660563659.1154785</v>
      </c>
      <c r="E21" s="439">
        <f t="shared" si="1"/>
        <v>30489211.871585019</v>
      </c>
      <c r="F21" s="439">
        <f t="shared" si="1"/>
        <v>0</v>
      </c>
      <c r="G21" s="439">
        <f t="shared" si="1"/>
        <v>2355576.5435157502</v>
      </c>
      <c r="H21" s="434">
        <f t="shared" si="1"/>
        <v>1689135293.6475689</v>
      </c>
    </row>
    <row r="22" spans="1:8">
      <c r="A22" s="437">
        <v>16</v>
      </c>
      <c r="B22" s="436" t="s">
        <v>432</v>
      </c>
      <c r="C22" s="435">
        <v>43274766.158099979</v>
      </c>
      <c r="D22" s="435">
        <v>1265130762.8626056</v>
      </c>
      <c r="E22" s="435">
        <v>30252776.20722352</v>
      </c>
      <c r="F22" s="435">
        <v>0</v>
      </c>
      <c r="G22" s="435">
        <v>2355576.5435157502</v>
      </c>
      <c r="H22" s="434">
        <f>C22+D22-E22-F22</f>
        <v>1278152752.813482</v>
      </c>
    </row>
    <row r="23" spans="1:8">
      <c r="A23" s="437">
        <v>17</v>
      </c>
      <c r="B23" s="436" t="s">
        <v>433</v>
      </c>
      <c r="C23" s="540"/>
      <c r="D23" s="435">
        <v>157767670.35000002</v>
      </c>
      <c r="E23" s="435">
        <v>182441.6383442512</v>
      </c>
      <c r="F23" s="435">
        <v>0</v>
      </c>
      <c r="G23" s="435"/>
      <c r="H23" s="434">
        <f>C23+D23-E23-F23</f>
        <v>157585228.71165577</v>
      </c>
    </row>
    <row r="26" spans="1:8" ht="42.6" customHeight="1">
      <c r="B26" s="352" t="s">
        <v>518</v>
      </c>
    </row>
    <row r="28" spans="1:8">
      <c r="C28" s="708"/>
    </row>
    <row r="29" spans="1:8">
      <c r="C29" s="706"/>
      <c r="D29" s="706"/>
      <c r="E29" s="706"/>
      <c r="F29" s="706"/>
      <c r="G29" s="706"/>
      <c r="H29" s="706"/>
    </row>
    <row r="30" spans="1:8">
      <c r="C30" s="706"/>
      <c r="D30" s="706"/>
      <c r="E30" s="706"/>
      <c r="F30" s="706"/>
      <c r="G30" s="706"/>
      <c r="H30" s="706"/>
    </row>
    <row r="31" spans="1:8">
      <c r="C31" s="706"/>
      <c r="D31" s="706"/>
      <c r="E31" s="706"/>
      <c r="F31" s="706"/>
      <c r="G31" s="706"/>
      <c r="H31" s="706"/>
    </row>
    <row r="32" spans="1:8">
      <c r="C32" s="706"/>
      <c r="D32" s="706"/>
      <c r="E32" s="706"/>
      <c r="F32" s="706"/>
      <c r="G32" s="706"/>
      <c r="H32" s="706"/>
    </row>
    <row r="33" spans="3:8">
      <c r="C33" s="706"/>
      <c r="D33" s="706"/>
      <c r="E33" s="706"/>
      <c r="F33" s="706"/>
      <c r="G33" s="706"/>
      <c r="H33" s="706"/>
    </row>
    <row r="34" spans="3:8">
      <c r="C34" s="706"/>
      <c r="D34" s="706"/>
      <c r="E34" s="706"/>
      <c r="F34" s="706"/>
      <c r="G34" s="706"/>
      <c r="H34" s="706"/>
    </row>
    <row r="35" spans="3:8">
      <c r="C35" s="706"/>
      <c r="D35" s="706"/>
      <c r="E35" s="706"/>
      <c r="F35" s="706"/>
      <c r="G35" s="706"/>
      <c r="H35" s="706"/>
    </row>
    <row r="36" spans="3:8">
      <c r="C36" s="706"/>
      <c r="D36" s="706"/>
      <c r="E36" s="706"/>
      <c r="F36" s="706"/>
      <c r="G36" s="706"/>
      <c r="H36" s="706"/>
    </row>
    <row r="37" spans="3:8">
      <c r="C37" s="706"/>
      <c r="D37" s="706"/>
      <c r="E37" s="706"/>
      <c r="F37" s="706"/>
      <c r="G37" s="706"/>
      <c r="H37" s="706"/>
    </row>
    <row r="38" spans="3:8">
      <c r="C38" s="706"/>
      <c r="D38" s="706"/>
      <c r="E38" s="706"/>
      <c r="F38" s="706"/>
      <c r="G38" s="706"/>
      <c r="H38" s="706"/>
    </row>
    <row r="39" spans="3:8">
      <c r="C39" s="706"/>
      <c r="D39" s="706"/>
      <c r="E39" s="706"/>
      <c r="F39" s="706"/>
      <c r="G39" s="706"/>
      <c r="H39" s="706"/>
    </row>
    <row r="40" spans="3:8">
      <c r="C40" s="706"/>
      <c r="D40" s="706"/>
      <c r="E40" s="706"/>
      <c r="F40" s="706"/>
      <c r="G40" s="706"/>
      <c r="H40" s="706"/>
    </row>
    <row r="41" spans="3:8">
      <c r="C41" s="706"/>
      <c r="D41" s="706"/>
      <c r="E41" s="706"/>
      <c r="F41" s="706"/>
      <c r="G41" s="706"/>
      <c r="H41" s="706"/>
    </row>
    <row r="42" spans="3:8">
      <c r="C42" s="706"/>
      <c r="D42" s="706"/>
      <c r="E42" s="706"/>
      <c r="F42" s="706"/>
      <c r="G42" s="706"/>
      <c r="H42" s="706"/>
    </row>
    <row r="43" spans="3:8">
      <c r="C43" s="706"/>
      <c r="D43" s="706"/>
      <c r="E43" s="706"/>
      <c r="F43" s="706"/>
      <c r="G43" s="706"/>
      <c r="H43" s="706"/>
    </row>
    <row r="44" spans="3:8">
      <c r="C44" s="706"/>
      <c r="D44" s="706"/>
      <c r="E44" s="706"/>
      <c r="F44" s="706"/>
      <c r="G44" s="706"/>
      <c r="H44" s="706"/>
    </row>
    <row r="45" spans="3:8">
      <c r="C45" s="706"/>
      <c r="D45" s="706"/>
      <c r="E45" s="706"/>
      <c r="F45" s="706"/>
      <c r="G45" s="706"/>
      <c r="H45" s="706"/>
    </row>
    <row r="46" spans="3:8">
      <c r="C46" s="706"/>
      <c r="D46" s="706"/>
      <c r="E46" s="706"/>
      <c r="F46" s="706"/>
      <c r="G46" s="706"/>
      <c r="H46" s="706"/>
    </row>
    <row r="47" spans="3:8">
      <c r="C47" s="706"/>
      <c r="D47" s="706"/>
      <c r="E47" s="706"/>
      <c r="F47" s="706"/>
      <c r="G47" s="706"/>
      <c r="H47" s="706"/>
    </row>
    <row r="48" spans="3:8">
      <c r="C48" s="706"/>
      <c r="D48" s="706"/>
      <c r="E48" s="706"/>
      <c r="F48" s="706"/>
      <c r="G48" s="706"/>
      <c r="H48" s="706"/>
    </row>
    <row r="49" spans="3:8">
      <c r="C49" s="706"/>
      <c r="D49" s="706"/>
      <c r="E49" s="706"/>
      <c r="F49" s="706"/>
      <c r="G49" s="706"/>
      <c r="H49" s="706"/>
    </row>
    <row r="50" spans="3:8">
      <c r="C50" s="706"/>
      <c r="D50" s="706"/>
      <c r="E50" s="706"/>
      <c r="F50" s="706"/>
      <c r="G50" s="706"/>
      <c r="H50" s="706"/>
    </row>
    <row r="51" spans="3:8">
      <c r="C51" s="706"/>
      <c r="D51" s="706"/>
      <c r="E51" s="706"/>
      <c r="F51" s="706"/>
      <c r="G51" s="706"/>
      <c r="H51" s="706"/>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9"/>
  <sheetViews>
    <sheetView showGridLines="0" zoomScale="70" zoomScaleNormal="70" workbookViewId="0"/>
  </sheetViews>
  <sheetFormatPr defaultColWidth="9.109375" defaultRowHeight="12"/>
  <cols>
    <col min="1" max="1" width="11" style="349" bestFit="1" customWidth="1"/>
    <col min="2" max="2" width="93.44140625" style="349" customWidth="1"/>
    <col min="3" max="4" width="35" style="349" customWidth="1"/>
    <col min="5" max="5" width="15.109375" style="349" bestFit="1" customWidth="1"/>
    <col min="6" max="6" width="11.88671875" style="349" bestFit="1" customWidth="1"/>
    <col min="7" max="7" width="22" style="349" customWidth="1"/>
    <col min="8" max="8" width="19.88671875" style="349" customWidth="1"/>
    <col min="9" max="16384" width="9.109375" style="349"/>
  </cols>
  <sheetData>
    <row r="1" spans="1:8" ht="13.8">
      <c r="A1" s="347" t="s">
        <v>30</v>
      </c>
      <c r="B1" s="432" t="str">
        <f>Info!C2</f>
        <v>Terabank</v>
      </c>
      <c r="C1" s="446"/>
      <c r="D1" s="446"/>
      <c r="E1" s="446"/>
      <c r="F1" s="446"/>
      <c r="G1" s="446"/>
      <c r="H1" s="446"/>
    </row>
    <row r="2" spans="1:8">
      <c r="A2" s="347" t="s">
        <v>31</v>
      </c>
      <c r="B2" s="431">
        <f>'1. key ratios'!B2</f>
        <v>45291</v>
      </c>
      <c r="C2" s="446"/>
      <c r="D2" s="446"/>
      <c r="E2" s="446"/>
      <c r="F2" s="446"/>
      <c r="G2" s="446"/>
      <c r="H2" s="446"/>
    </row>
    <row r="3" spans="1:8">
      <c r="A3" s="348" t="s">
        <v>434</v>
      </c>
      <c r="B3" s="446"/>
      <c r="C3" s="446"/>
      <c r="D3" s="446"/>
      <c r="E3" s="446"/>
      <c r="F3" s="446"/>
      <c r="G3" s="446"/>
      <c r="H3" s="446"/>
    </row>
    <row r="4" spans="1:8">
      <c r="A4" s="447"/>
      <c r="B4" s="446"/>
      <c r="C4" s="445" t="s">
        <v>0</v>
      </c>
      <c r="D4" s="445" t="s">
        <v>1</v>
      </c>
      <c r="E4" s="445" t="s">
        <v>2</v>
      </c>
      <c r="F4" s="445" t="s">
        <v>3</v>
      </c>
      <c r="G4" s="445" t="s">
        <v>4</v>
      </c>
      <c r="H4" s="445" t="s">
        <v>5</v>
      </c>
    </row>
    <row r="5" spans="1:8" ht="41.4" customHeight="1">
      <c r="A5" s="648" t="s">
        <v>425</v>
      </c>
      <c r="B5" s="649"/>
      <c r="C5" s="662" t="s">
        <v>426</v>
      </c>
      <c r="D5" s="662"/>
      <c r="E5" s="662" t="s">
        <v>663</v>
      </c>
      <c r="F5" s="660" t="s">
        <v>427</v>
      </c>
      <c r="G5" s="660" t="s">
        <v>428</v>
      </c>
      <c r="H5" s="443" t="s">
        <v>662</v>
      </c>
    </row>
    <row r="6" spans="1:8" ht="24">
      <c r="A6" s="652"/>
      <c r="B6" s="653"/>
      <c r="C6" s="444" t="s">
        <v>429</v>
      </c>
      <c r="D6" s="444" t="s">
        <v>430</v>
      </c>
      <c r="E6" s="662"/>
      <c r="F6" s="661"/>
      <c r="G6" s="661"/>
      <c r="H6" s="443" t="s">
        <v>661</v>
      </c>
    </row>
    <row r="7" spans="1:8">
      <c r="A7" s="435">
        <v>1</v>
      </c>
      <c r="B7" s="450" t="s">
        <v>522</v>
      </c>
      <c r="C7" s="435">
        <v>1388965.5722999997</v>
      </c>
      <c r="D7" s="435">
        <v>311391872.32189989</v>
      </c>
      <c r="E7" s="435">
        <v>1298346.4054836866</v>
      </c>
      <c r="F7" s="435">
        <v>0</v>
      </c>
      <c r="G7" s="435">
        <v>0</v>
      </c>
      <c r="H7" s="434">
        <f t="shared" ref="H7:H34" si="0">C7+D7-E7-F7</f>
        <v>311482491.48871624</v>
      </c>
    </row>
    <row r="8" spans="1:8">
      <c r="A8" s="435">
        <v>2</v>
      </c>
      <c r="B8" s="450" t="s">
        <v>435</v>
      </c>
      <c r="C8" s="435">
        <v>498100.98860000004</v>
      </c>
      <c r="D8" s="435">
        <v>71632509.712899953</v>
      </c>
      <c r="E8" s="435">
        <v>567580.38355204847</v>
      </c>
      <c r="F8" s="435">
        <v>0</v>
      </c>
      <c r="G8" s="435">
        <v>0</v>
      </c>
      <c r="H8" s="434">
        <f t="shared" si="0"/>
        <v>71563030.317947909</v>
      </c>
    </row>
    <row r="9" spans="1:8">
      <c r="A9" s="435">
        <v>3</v>
      </c>
      <c r="B9" s="450" t="s">
        <v>436</v>
      </c>
      <c r="C9" s="435">
        <v>0</v>
      </c>
      <c r="D9" s="435">
        <v>25652877.2467</v>
      </c>
      <c r="E9" s="435">
        <v>203.31650000000002</v>
      </c>
      <c r="F9" s="435">
        <v>0</v>
      </c>
      <c r="G9" s="435">
        <v>0</v>
      </c>
      <c r="H9" s="434">
        <f t="shared" si="0"/>
        <v>25652673.930199999</v>
      </c>
    </row>
    <row r="10" spans="1:8">
      <c r="A10" s="435">
        <v>4</v>
      </c>
      <c r="B10" s="450" t="s">
        <v>523</v>
      </c>
      <c r="C10" s="435">
        <v>3335944.3190000001</v>
      </c>
      <c r="D10" s="435">
        <v>107092974.62127608</v>
      </c>
      <c r="E10" s="435">
        <v>1997641.0412642779</v>
      </c>
      <c r="F10" s="435">
        <v>0</v>
      </c>
      <c r="G10" s="435">
        <v>0</v>
      </c>
      <c r="H10" s="434">
        <f t="shared" si="0"/>
        <v>108431277.89901181</v>
      </c>
    </row>
    <row r="11" spans="1:8">
      <c r="A11" s="435">
        <v>5</v>
      </c>
      <c r="B11" s="450" t="s">
        <v>437</v>
      </c>
      <c r="C11" s="435">
        <v>5658050.5418000007</v>
      </c>
      <c r="D11" s="435">
        <v>80731656.609799951</v>
      </c>
      <c r="E11" s="435">
        <v>1912114.2047999995</v>
      </c>
      <c r="F11" s="435">
        <v>0</v>
      </c>
      <c r="G11" s="435">
        <v>0</v>
      </c>
      <c r="H11" s="434">
        <f t="shared" si="0"/>
        <v>84477592.946799964</v>
      </c>
    </row>
    <row r="12" spans="1:8">
      <c r="A12" s="435">
        <v>6</v>
      </c>
      <c r="B12" s="450" t="s">
        <v>438</v>
      </c>
      <c r="C12" s="435">
        <v>2488598.2821</v>
      </c>
      <c r="D12" s="435">
        <v>34318906.449615553</v>
      </c>
      <c r="E12" s="435">
        <v>2066409.1755871314</v>
      </c>
      <c r="F12" s="435">
        <v>0</v>
      </c>
      <c r="G12" s="435">
        <v>0</v>
      </c>
      <c r="H12" s="434">
        <f t="shared" si="0"/>
        <v>34741095.55612842</v>
      </c>
    </row>
    <row r="13" spans="1:8">
      <c r="A13" s="435">
        <v>7</v>
      </c>
      <c r="B13" s="450" t="s">
        <v>439</v>
      </c>
      <c r="C13" s="435">
        <v>2035379.5218999998</v>
      </c>
      <c r="D13" s="435">
        <v>82521331.261954129</v>
      </c>
      <c r="E13" s="435">
        <v>1630780.8049307035</v>
      </c>
      <c r="F13" s="435">
        <v>0</v>
      </c>
      <c r="G13" s="435">
        <v>0</v>
      </c>
      <c r="H13" s="434">
        <f t="shared" si="0"/>
        <v>82925929.978923425</v>
      </c>
    </row>
    <row r="14" spans="1:8">
      <c r="A14" s="435">
        <v>8</v>
      </c>
      <c r="B14" s="450" t="s">
        <v>440</v>
      </c>
      <c r="C14" s="435">
        <v>1682071.8112000001</v>
      </c>
      <c r="D14" s="435">
        <v>52577126.122299992</v>
      </c>
      <c r="E14" s="435">
        <v>1118325.3981000001</v>
      </c>
      <c r="F14" s="435">
        <v>0</v>
      </c>
      <c r="G14" s="435">
        <v>0</v>
      </c>
      <c r="H14" s="434">
        <f t="shared" si="0"/>
        <v>53140872.535399988</v>
      </c>
    </row>
    <row r="15" spans="1:8">
      <c r="A15" s="435">
        <v>9</v>
      </c>
      <c r="B15" s="450" t="s">
        <v>441</v>
      </c>
      <c r="C15" s="435">
        <v>3226.73</v>
      </c>
      <c r="D15" s="435">
        <v>27831634.222100001</v>
      </c>
      <c r="E15" s="435">
        <v>149621.49039999992</v>
      </c>
      <c r="F15" s="435">
        <v>0</v>
      </c>
      <c r="G15" s="435">
        <v>0</v>
      </c>
      <c r="H15" s="434">
        <f t="shared" si="0"/>
        <v>27685239.4617</v>
      </c>
    </row>
    <row r="16" spans="1:8">
      <c r="A16" s="435">
        <v>10</v>
      </c>
      <c r="B16" s="450" t="s">
        <v>442</v>
      </c>
      <c r="C16" s="435">
        <v>910206.34510000004</v>
      </c>
      <c r="D16" s="435">
        <v>14435210.043400001</v>
      </c>
      <c r="E16" s="435">
        <v>696462.34890000045</v>
      </c>
      <c r="F16" s="435">
        <v>0</v>
      </c>
      <c r="G16" s="435">
        <v>0</v>
      </c>
      <c r="H16" s="434">
        <f t="shared" si="0"/>
        <v>14648954.039600002</v>
      </c>
    </row>
    <row r="17" spans="1:8">
      <c r="A17" s="435">
        <v>11</v>
      </c>
      <c r="B17" s="450" t="s">
        <v>443</v>
      </c>
      <c r="C17" s="435">
        <v>784540.93599999999</v>
      </c>
      <c r="D17" s="435">
        <v>9789841.2139999978</v>
      </c>
      <c r="E17" s="435">
        <v>598892.66480000014</v>
      </c>
      <c r="F17" s="435">
        <v>0</v>
      </c>
      <c r="G17" s="435">
        <v>0</v>
      </c>
      <c r="H17" s="434">
        <f t="shared" si="0"/>
        <v>9975489.4851999991</v>
      </c>
    </row>
    <row r="18" spans="1:8">
      <c r="A18" s="435">
        <v>12</v>
      </c>
      <c r="B18" s="450" t="s">
        <v>444</v>
      </c>
      <c r="C18" s="435">
        <v>3796277.6330000018</v>
      </c>
      <c r="D18" s="435">
        <v>85447344.88109985</v>
      </c>
      <c r="E18" s="435">
        <v>2464640.9229206354</v>
      </c>
      <c r="F18" s="435">
        <v>0</v>
      </c>
      <c r="G18" s="435">
        <v>0</v>
      </c>
      <c r="H18" s="434">
        <f t="shared" si="0"/>
        <v>86778981.591179222</v>
      </c>
    </row>
    <row r="19" spans="1:8">
      <c r="A19" s="435">
        <v>13</v>
      </c>
      <c r="B19" s="450" t="s">
        <v>445</v>
      </c>
      <c r="C19" s="435">
        <v>394514.16999999993</v>
      </c>
      <c r="D19" s="435">
        <v>29084490.014800001</v>
      </c>
      <c r="E19" s="435">
        <v>609441.39819702622</v>
      </c>
      <c r="F19" s="435">
        <v>0</v>
      </c>
      <c r="G19" s="435">
        <v>0</v>
      </c>
      <c r="H19" s="434">
        <f t="shared" si="0"/>
        <v>28869562.786602974</v>
      </c>
    </row>
    <row r="20" spans="1:8">
      <c r="A20" s="435">
        <v>14</v>
      </c>
      <c r="B20" s="450" t="s">
        <v>446</v>
      </c>
      <c r="C20" s="435">
        <v>4303299.8678000001</v>
      </c>
      <c r="D20" s="435">
        <v>111555376.20740011</v>
      </c>
      <c r="E20" s="435">
        <v>3345814.8182688733</v>
      </c>
      <c r="F20" s="435">
        <v>0</v>
      </c>
      <c r="G20" s="435">
        <v>0</v>
      </c>
      <c r="H20" s="434">
        <f t="shared" si="0"/>
        <v>112512861.25693123</v>
      </c>
    </row>
    <row r="21" spans="1:8">
      <c r="A21" s="435">
        <v>15</v>
      </c>
      <c r="B21" s="450" t="s">
        <v>447</v>
      </c>
      <c r="C21" s="435">
        <v>527301.64289999998</v>
      </c>
      <c r="D21" s="435">
        <v>36207266.70470003</v>
      </c>
      <c r="E21" s="435">
        <v>459446.55930000008</v>
      </c>
      <c r="F21" s="435">
        <v>0</v>
      </c>
      <c r="G21" s="435">
        <v>0</v>
      </c>
      <c r="H21" s="434">
        <f t="shared" si="0"/>
        <v>36275121.78830003</v>
      </c>
    </row>
    <row r="22" spans="1:8">
      <c r="A22" s="435">
        <v>16</v>
      </c>
      <c r="B22" s="450" t="s">
        <v>448</v>
      </c>
      <c r="C22" s="435">
        <v>0</v>
      </c>
      <c r="D22" s="435">
        <v>268022.73340000003</v>
      </c>
      <c r="E22" s="435">
        <v>789.84039999999993</v>
      </c>
      <c r="F22" s="435">
        <v>0</v>
      </c>
      <c r="G22" s="435">
        <v>0</v>
      </c>
      <c r="H22" s="434">
        <f t="shared" si="0"/>
        <v>267232.89300000004</v>
      </c>
    </row>
    <row r="23" spans="1:8">
      <c r="A23" s="435">
        <v>17</v>
      </c>
      <c r="B23" s="450" t="s">
        <v>526</v>
      </c>
      <c r="C23" s="435">
        <v>953.39</v>
      </c>
      <c r="D23" s="435">
        <v>5404235.1539999992</v>
      </c>
      <c r="E23" s="435">
        <v>92213.876099999965</v>
      </c>
      <c r="F23" s="435">
        <v>0</v>
      </c>
      <c r="G23" s="435">
        <v>0</v>
      </c>
      <c r="H23" s="434">
        <f t="shared" si="0"/>
        <v>5312974.6678999988</v>
      </c>
    </row>
    <row r="24" spans="1:8">
      <c r="A24" s="435">
        <v>18</v>
      </c>
      <c r="B24" s="450" t="s">
        <v>449</v>
      </c>
      <c r="C24" s="435">
        <v>7961.01</v>
      </c>
      <c r="D24" s="435">
        <v>15600619.940000001</v>
      </c>
      <c r="E24" s="435">
        <v>22594.758600000001</v>
      </c>
      <c r="F24" s="435">
        <v>0</v>
      </c>
      <c r="G24" s="435">
        <v>0</v>
      </c>
      <c r="H24" s="434">
        <f t="shared" si="0"/>
        <v>15585986.191400001</v>
      </c>
    </row>
    <row r="25" spans="1:8">
      <c r="A25" s="435">
        <v>19</v>
      </c>
      <c r="B25" s="450" t="s">
        <v>450</v>
      </c>
      <c r="C25" s="435">
        <v>39917.410000000003</v>
      </c>
      <c r="D25" s="435">
        <v>2313467.1800000002</v>
      </c>
      <c r="E25" s="435">
        <v>27859.6698</v>
      </c>
      <c r="F25" s="435">
        <v>0</v>
      </c>
      <c r="G25" s="435">
        <v>0</v>
      </c>
      <c r="H25" s="434">
        <f t="shared" si="0"/>
        <v>2325524.9202000005</v>
      </c>
    </row>
    <row r="26" spans="1:8">
      <c r="A26" s="435">
        <v>20</v>
      </c>
      <c r="B26" s="450" t="s">
        <v>525</v>
      </c>
      <c r="C26" s="435">
        <v>199097.45769999997</v>
      </c>
      <c r="D26" s="435">
        <v>34278283.434800006</v>
      </c>
      <c r="E26" s="435">
        <v>296485.70637043763</v>
      </c>
      <c r="F26" s="435">
        <v>0</v>
      </c>
      <c r="G26" s="435">
        <v>0</v>
      </c>
      <c r="H26" s="434">
        <f t="shared" si="0"/>
        <v>34180895.18612957</v>
      </c>
    </row>
    <row r="27" spans="1:8">
      <c r="A27" s="435">
        <v>21</v>
      </c>
      <c r="B27" s="450" t="s">
        <v>451</v>
      </c>
      <c r="C27" s="435">
        <v>30981.239999999998</v>
      </c>
      <c r="D27" s="435">
        <v>4529755.1705999989</v>
      </c>
      <c r="E27" s="435">
        <v>66745.607499999984</v>
      </c>
      <c r="F27" s="435">
        <v>0</v>
      </c>
      <c r="G27" s="435">
        <v>0</v>
      </c>
      <c r="H27" s="434">
        <f t="shared" si="0"/>
        <v>4493990.8030999992</v>
      </c>
    </row>
    <row r="28" spans="1:8">
      <c r="A28" s="435">
        <v>22</v>
      </c>
      <c r="B28" s="450" t="s">
        <v>452</v>
      </c>
      <c r="C28" s="435">
        <v>576561.62</v>
      </c>
      <c r="D28" s="435">
        <v>893706.1743000003</v>
      </c>
      <c r="E28" s="435">
        <v>340449.22080000007</v>
      </c>
      <c r="F28" s="435">
        <v>0</v>
      </c>
      <c r="G28" s="435">
        <v>0</v>
      </c>
      <c r="H28" s="434">
        <f t="shared" si="0"/>
        <v>1129818.5735000002</v>
      </c>
    </row>
    <row r="29" spans="1:8">
      <c r="A29" s="435">
        <v>23</v>
      </c>
      <c r="B29" s="450" t="s">
        <v>453</v>
      </c>
      <c r="C29" s="435">
        <v>4106911.2966999975</v>
      </c>
      <c r="D29" s="435">
        <v>162656248.3980962</v>
      </c>
      <c r="E29" s="435">
        <v>3100130.451493226</v>
      </c>
      <c r="F29" s="435">
        <v>0</v>
      </c>
      <c r="G29" s="435">
        <v>0</v>
      </c>
      <c r="H29" s="434">
        <f t="shared" si="0"/>
        <v>163663029.24330297</v>
      </c>
    </row>
    <row r="30" spans="1:8">
      <c r="A30" s="435">
        <v>24</v>
      </c>
      <c r="B30" s="450" t="s">
        <v>524</v>
      </c>
      <c r="C30" s="435">
        <v>4015712.4164</v>
      </c>
      <c r="D30" s="435">
        <v>161955025.58810005</v>
      </c>
      <c r="E30" s="435">
        <v>3809631.6478000088</v>
      </c>
      <c r="F30" s="435">
        <v>0</v>
      </c>
      <c r="G30" s="435">
        <v>0</v>
      </c>
      <c r="H30" s="434">
        <f t="shared" si="0"/>
        <v>162161106.35670003</v>
      </c>
    </row>
    <row r="31" spans="1:8">
      <c r="A31" s="435">
        <v>25</v>
      </c>
      <c r="B31" s="450" t="s">
        <v>454</v>
      </c>
      <c r="C31" s="435">
        <v>2597780.8794000014</v>
      </c>
      <c r="D31" s="435">
        <v>53360954.402899973</v>
      </c>
      <c r="E31" s="435">
        <v>1452448.7438999997</v>
      </c>
      <c r="F31" s="435">
        <v>0</v>
      </c>
      <c r="G31" s="435">
        <v>0</v>
      </c>
      <c r="H31" s="434">
        <f t="shared" si="0"/>
        <v>54506286.538399972</v>
      </c>
    </row>
    <row r="32" spans="1:8">
      <c r="A32" s="435">
        <v>26</v>
      </c>
      <c r="B32" s="450" t="s">
        <v>521</v>
      </c>
      <c r="C32" s="435">
        <v>3892411.0762000005</v>
      </c>
      <c r="D32" s="435">
        <v>40677373.522499986</v>
      </c>
      <c r="E32" s="435">
        <v>2310147.3898000116</v>
      </c>
      <c r="F32" s="435">
        <v>0</v>
      </c>
      <c r="G32" s="435">
        <v>2355576.5435157502</v>
      </c>
      <c r="H32" s="434">
        <f t="shared" si="0"/>
        <v>42259637.208899975</v>
      </c>
    </row>
    <row r="33" spans="1:8">
      <c r="A33" s="435">
        <v>27</v>
      </c>
      <c r="B33" s="435" t="s">
        <v>455</v>
      </c>
      <c r="C33" s="435">
        <v>15786080.24557529</v>
      </c>
      <c r="D33" s="435">
        <v>98355549.782873243</v>
      </c>
      <c r="E33" s="435">
        <v>54000</v>
      </c>
      <c r="F33" s="435">
        <v>0</v>
      </c>
      <c r="G33" s="435">
        <v>0</v>
      </c>
      <c r="H33" s="434">
        <f t="shared" si="0"/>
        <v>114087630.02844854</v>
      </c>
    </row>
    <row r="34" spans="1:8">
      <c r="A34" s="435">
        <v>28</v>
      </c>
      <c r="B34" s="439" t="s">
        <v>64</v>
      </c>
      <c r="C34" s="439">
        <f>SUM(C7:C33)</f>
        <v>59060846.403675288</v>
      </c>
      <c r="D34" s="439">
        <f>SUM(D7:D33)</f>
        <v>1660563659.115515</v>
      </c>
      <c r="E34" s="439">
        <f>SUM(E7:E33)</f>
        <v>30489217.845568072</v>
      </c>
      <c r="F34" s="439">
        <f>SUM(F7:F33)</f>
        <v>0</v>
      </c>
      <c r="G34" s="439">
        <f>SUM(G7:G33)</f>
        <v>2355576.5435157502</v>
      </c>
      <c r="H34" s="434">
        <f t="shared" si="0"/>
        <v>1689135287.6736221</v>
      </c>
    </row>
    <row r="36" spans="1:8">
      <c r="B36" s="449"/>
    </row>
    <row r="39" spans="1:8">
      <c r="C39" s="438"/>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09375" defaultRowHeight="12"/>
  <cols>
    <col min="1" max="1" width="11.88671875" style="349" bestFit="1" customWidth="1"/>
    <col min="2" max="2" width="108" style="349" bestFit="1" customWidth="1"/>
    <col min="3" max="3" width="35.5546875" style="349" customWidth="1"/>
    <col min="4" max="4" width="38.44140625" style="349" customWidth="1"/>
    <col min="5" max="16384" width="9.109375" style="349"/>
  </cols>
  <sheetData>
    <row r="1" spans="1:4" ht="13.8">
      <c r="A1" s="347" t="s">
        <v>30</v>
      </c>
      <c r="B1" s="432" t="str">
        <f>Info!C2</f>
        <v>Terabank</v>
      </c>
    </row>
    <row r="2" spans="1:4">
      <c r="A2" s="347" t="s">
        <v>31</v>
      </c>
      <c r="B2" s="431">
        <f>'1. key ratios'!B2</f>
        <v>45291</v>
      </c>
    </row>
    <row r="3" spans="1:4">
      <c r="A3" s="348" t="s">
        <v>456</v>
      </c>
    </row>
    <row r="5" spans="1:4">
      <c r="A5" s="663" t="s">
        <v>670</v>
      </c>
      <c r="B5" s="663"/>
      <c r="C5" s="430" t="s">
        <v>473</v>
      </c>
      <c r="D5" s="430" t="s">
        <v>514</v>
      </c>
    </row>
    <row r="6" spans="1:4">
      <c r="A6" s="458">
        <v>1</v>
      </c>
      <c r="B6" s="451" t="s">
        <v>669</v>
      </c>
      <c r="C6" s="453">
        <v>28290121.072175443</v>
      </c>
      <c r="D6" s="453">
        <v>159921.73778736565</v>
      </c>
    </row>
    <row r="7" spans="1:4">
      <c r="A7" s="455">
        <v>2</v>
      </c>
      <c r="B7" s="451" t="s">
        <v>668</v>
      </c>
      <c r="C7" s="453">
        <v>10869755.319583034</v>
      </c>
      <c r="D7" s="453">
        <v>22519.900556885521</v>
      </c>
    </row>
    <row r="8" spans="1:4">
      <c r="A8" s="457">
        <v>2.1</v>
      </c>
      <c r="B8" s="456" t="s">
        <v>529</v>
      </c>
      <c r="C8" s="453">
        <v>1462662.317085037</v>
      </c>
      <c r="D8" s="453">
        <v>22519.900556885521</v>
      </c>
    </row>
    <row r="9" spans="1:4">
      <c r="A9" s="457">
        <v>2.2000000000000002</v>
      </c>
      <c r="B9" s="456" t="s">
        <v>527</v>
      </c>
      <c r="C9" s="453">
        <v>9407093.0024979971</v>
      </c>
      <c r="D9" s="453">
        <v>0</v>
      </c>
    </row>
    <row r="10" spans="1:4">
      <c r="A10" s="458">
        <v>3</v>
      </c>
      <c r="B10" s="451" t="s">
        <v>667</v>
      </c>
      <c r="C10" s="453">
        <v>9079569.5032570083</v>
      </c>
      <c r="D10" s="453">
        <v>0</v>
      </c>
    </row>
    <row r="11" spans="1:4">
      <c r="A11" s="457">
        <v>3.1</v>
      </c>
      <c r="B11" s="456" t="s">
        <v>458</v>
      </c>
      <c r="C11" s="453">
        <v>2355576.5435157483</v>
      </c>
      <c r="D11" s="453">
        <v>0</v>
      </c>
    </row>
    <row r="12" spans="1:4">
      <c r="A12" s="457">
        <v>3.2</v>
      </c>
      <c r="B12" s="456" t="s">
        <v>666</v>
      </c>
      <c r="C12" s="453">
        <v>2529809.6956913336</v>
      </c>
      <c r="D12" s="453">
        <v>0</v>
      </c>
    </row>
    <row r="13" spans="1:4">
      <c r="A13" s="457">
        <v>3.3</v>
      </c>
      <c r="B13" s="456" t="s">
        <v>528</v>
      </c>
      <c r="C13" s="453">
        <v>4194183.2640499268</v>
      </c>
      <c r="D13" s="453">
        <v>0</v>
      </c>
    </row>
    <row r="14" spans="1:4">
      <c r="A14" s="455">
        <v>4</v>
      </c>
      <c r="B14" s="454" t="s">
        <v>665</v>
      </c>
      <c r="C14" s="453">
        <v>172472.29074365404</v>
      </c>
      <c r="D14" s="453">
        <v>0</v>
      </c>
    </row>
    <row r="15" spans="1:4">
      <c r="A15" s="452">
        <v>5</v>
      </c>
      <c r="B15" s="451" t="s">
        <v>664</v>
      </c>
      <c r="C15" s="423">
        <f>C6+C7-C10+C14</f>
        <v>30252779.179245126</v>
      </c>
      <c r="D15" s="423">
        <f>D6+D7-D10+D14</f>
        <v>182441.63834425117</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09375" defaultRowHeight="12"/>
  <cols>
    <col min="1" max="1" width="11.88671875" style="349" bestFit="1" customWidth="1"/>
    <col min="2" max="2" width="128.88671875" style="349" bestFit="1" customWidth="1"/>
    <col min="3" max="3" width="37" style="349" customWidth="1"/>
    <col min="4" max="4" width="50.5546875" style="349" customWidth="1"/>
    <col min="5" max="16384" width="9.109375" style="349"/>
  </cols>
  <sheetData>
    <row r="1" spans="1:4" ht="13.8">
      <c r="A1" s="347" t="s">
        <v>30</v>
      </c>
      <c r="B1" s="432" t="str">
        <f>Info!C2</f>
        <v>Terabank</v>
      </c>
    </row>
    <row r="2" spans="1:4">
      <c r="A2" s="347" t="s">
        <v>31</v>
      </c>
      <c r="B2" s="431">
        <f>'1. key ratios'!B2</f>
        <v>45291</v>
      </c>
    </row>
    <row r="3" spans="1:4">
      <c r="A3" s="348" t="s">
        <v>460</v>
      </c>
    </row>
    <row r="4" spans="1:4">
      <c r="A4" s="348"/>
    </row>
    <row r="5" spans="1:4" ht="15" customHeight="1">
      <c r="A5" s="664" t="s">
        <v>530</v>
      </c>
      <c r="B5" s="665"/>
      <c r="C5" s="668" t="s">
        <v>461</v>
      </c>
      <c r="D5" s="668" t="s">
        <v>462</v>
      </c>
    </row>
    <row r="6" spans="1:4">
      <c r="A6" s="666"/>
      <c r="B6" s="667"/>
      <c r="C6" s="668"/>
      <c r="D6" s="668"/>
    </row>
    <row r="7" spans="1:4">
      <c r="A7" s="423">
        <v>1</v>
      </c>
      <c r="B7" s="423" t="s">
        <v>457</v>
      </c>
      <c r="C7" s="453">
        <v>38810913.71049995</v>
      </c>
      <c r="D7" s="459"/>
    </row>
    <row r="8" spans="1:4">
      <c r="A8" s="453">
        <v>2</v>
      </c>
      <c r="B8" s="453" t="s">
        <v>463</v>
      </c>
      <c r="C8" s="453">
        <v>12939314.57504566</v>
      </c>
      <c r="D8" s="459"/>
    </row>
    <row r="9" spans="1:4">
      <c r="A9" s="453">
        <v>3</v>
      </c>
      <c r="B9" s="462" t="s">
        <v>673</v>
      </c>
      <c r="C9" s="453">
        <v>220874.37005246998</v>
      </c>
      <c r="D9" s="459"/>
    </row>
    <row r="10" spans="1:4">
      <c r="A10" s="453">
        <v>4</v>
      </c>
      <c r="B10" s="453" t="s">
        <v>464</v>
      </c>
      <c r="C10" s="453">
        <v>8696336.4974981342</v>
      </c>
      <c r="D10" s="459"/>
    </row>
    <row r="11" spans="1:4">
      <c r="A11" s="453">
        <v>5</v>
      </c>
      <c r="B11" s="461" t="s">
        <v>672</v>
      </c>
      <c r="C11" s="453">
        <v>2943548.4314181106</v>
      </c>
      <c r="D11" s="459"/>
    </row>
    <row r="12" spans="1:4">
      <c r="A12" s="453">
        <v>6</v>
      </c>
      <c r="B12" s="461" t="s">
        <v>465</v>
      </c>
      <c r="C12" s="453">
        <v>2878792.7088358607</v>
      </c>
      <c r="D12" s="459"/>
    </row>
    <row r="13" spans="1:4">
      <c r="A13" s="453">
        <v>7</v>
      </c>
      <c r="B13" s="461" t="s">
        <v>468</v>
      </c>
      <c r="C13" s="453">
        <v>2873995.3572441605</v>
      </c>
      <c r="D13" s="459"/>
    </row>
    <row r="14" spans="1:4">
      <c r="A14" s="453">
        <v>8</v>
      </c>
      <c r="B14" s="461" t="s">
        <v>466</v>
      </c>
      <c r="C14" s="453">
        <v>0</v>
      </c>
      <c r="D14" s="453"/>
    </row>
    <row r="15" spans="1:4">
      <c r="A15" s="453">
        <v>9</v>
      </c>
      <c r="B15" s="461" t="s">
        <v>467</v>
      </c>
      <c r="C15" s="453">
        <v>0</v>
      </c>
      <c r="D15" s="453"/>
    </row>
    <row r="16" spans="1:4">
      <c r="A16" s="453">
        <v>10</v>
      </c>
      <c r="B16" s="461" t="s">
        <v>469</v>
      </c>
      <c r="C16" s="453">
        <v>0</v>
      </c>
      <c r="D16" s="453"/>
    </row>
    <row r="17" spans="1:4">
      <c r="A17" s="453">
        <v>11</v>
      </c>
      <c r="B17" s="461" t="s">
        <v>671</v>
      </c>
      <c r="C17" s="453">
        <v>0</v>
      </c>
      <c r="D17" s="459"/>
    </row>
    <row r="18" spans="1:4">
      <c r="A18" s="423">
        <v>12</v>
      </c>
      <c r="B18" s="460" t="s">
        <v>459</v>
      </c>
      <c r="C18" s="423">
        <f>C7+C8+C9-C10</f>
        <v>43274766.158099949</v>
      </c>
      <c r="D18" s="459"/>
    </row>
    <row r="21" spans="1:4">
      <c r="B21" s="347"/>
    </row>
    <row r="22" spans="1:4">
      <c r="B22" s="347"/>
    </row>
    <row r="23" spans="1:4">
      <c r="B23" s="34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31"/>
  <sheetViews>
    <sheetView showGridLines="0" zoomScale="85" zoomScaleNormal="85" workbookViewId="0"/>
  </sheetViews>
  <sheetFormatPr defaultColWidth="9.109375" defaultRowHeight="12"/>
  <cols>
    <col min="1" max="1" width="11.88671875" style="446" bestFit="1" customWidth="1"/>
    <col min="2" max="2" width="63.88671875" style="446" customWidth="1"/>
    <col min="3" max="3" width="15.5546875" style="446" customWidth="1"/>
    <col min="4" max="18" width="22.33203125" style="446" customWidth="1"/>
    <col min="19" max="19" width="23.33203125" style="446" bestFit="1" customWidth="1"/>
    <col min="20" max="26" width="22.33203125" style="446" customWidth="1"/>
    <col min="27" max="27" width="23.33203125" style="446" bestFit="1" customWidth="1"/>
    <col min="28" max="28" width="20" style="446" customWidth="1"/>
    <col min="29" max="16384" width="9.109375" style="446"/>
  </cols>
  <sheetData>
    <row r="1" spans="1:28" ht="13.8">
      <c r="A1" s="347" t="s">
        <v>30</v>
      </c>
      <c r="B1" s="432" t="str">
        <f>Info!C2</f>
        <v>Terabank</v>
      </c>
    </row>
    <row r="2" spans="1:28">
      <c r="A2" s="347" t="s">
        <v>31</v>
      </c>
      <c r="B2" s="431">
        <f>'1. key ratios'!B2</f>
        <v>45291</v>
      </c>
      <c r="C2" s="447"/>
    </row>
    <row r="3" spans="1:28">
      <c r="A3" s="348" t="s">
        <v>470</v>
      </c>
    </row>
    <row r="5" spans="1:28" ht="15" customHeight="1">
      <c r="A5" s="670" t="s">
        <v>685</v>
      </c>
      <c r="B5" s="671"/>
      <c r="C5" s="676" t="s">
        <v>471</v>
      </c>
      <c r="D5" s="677"/>
      <c r="E5" s="677"/>
      <c r="F5" s="677"/>
      <c r="G5" s="677"/>
      <c r="H5" s="677"/>
      <c r="I5" s="677"/>
      <c r="J5" s="677"/>
      <c r="K5" s="677"/>
      <c r="L5" s="677"/>
      <c r="M5" s="677"/>
      <c r="N5" s="677"/>
      <c r="O5" s="677"/>
      <c r="P5" s="677"/>
      <c r="Q5" s="677"/>
      <c r="R5" s="677"/>
      <c r="S5" s="677"/>
      <c r="T5" s="471"/>
      <c r="U5" s="471"/>
      <c r="V5" s="471"/>
      <c r="W5" s="471"/>
      <c r="X5" s="471"/>
      <c r="Y5" s="471"/>
      <c r="Z5" s="471"/>
      <c r="AA5" s="470"/>
      <c r="AB5" s="465"/>
    </row>
    <row r="6" spans="1:28" ht="12" customHeight="1">
      <c r="A6" s="672"/>
      <c r="B6" s="673"/>
      <c r="C6" s="678" t="s">
        <v>64</v>
      </c>
      <c r="D6" s="680" t="s">
        <v>684</v>
      </c>
      <c r="E6" s="680"/>
      <c r="F6" s="680"/>
      <c r="G6" s="680"/>
      <c r="H6" s="680" t="s">
        <v>683</v>
      </c>
      <c r="I6" s="680"/>
      <c r="J6" s="680"/>
      <c r="K6" s="680"/>
      <c r="L6" s="468"/>
      <c r="M6" s="681" t="s">
        <v>682</v>
      </c>
      <c r="N6" s="681"/>
      <c r="O6" s="681"/>
      <c r="P6" s="681"/>
      <c r="Q6" s="681"/>
      <c r="R6" s="681"/>
      <c r="S6" s="661"/>
      <c r="T6" s="469"/>
      <c r="U6" s="669" t="s">
        <v>681</v>
      </c>
      <c r="V6" s="669"/>
      <c r="W6" s="669"/>
      <c r="X6" s="669"/>
      <c r="Y6" s="669"/>
      <c r="Z6" s="669"/>
      <c r="AA6" s="662"/>
      <c r="AB6" s="468"/>
    </row>
    <row r="7" spans="1:28" ht="24">
      <c r="A7" s="674"/>
      <c r="B7" s="675"/>
      <c r="C7" s="679"/>
      <c r="D7" s="467"/>
      <c r="E7" s="443" t="s">
        <v>472</v>
      </c>
      <c r="F7" s="443" t="s">
        <v>679</v>
      </c>
      <c r="G7" s="445" t="s">
        <v>680</v>
      </c>
      <c r="H7" s="447"/>
      <c r="I7" s="443" t="s">
        <v>472</v>
      </c>
      <c r="J7" s="443" t="s">
        <v>679</v>
      </c>
      <c r="K7" s="445" t="s">
        <v>680</v>
      </c>
      <c r="L7" s="466"/>
      <c r="M7" s="443" t="s">
        <v>472</v>
      </c>
      <c r="N7" s="443" t="s">
        <v>679</v>
      </c>
      <c r="O7" s="443" t="s">
        <v>678</v>
      </c>
      <c r="P7" s="443" t="s">
        <v>677</v>
      </c>
      <c r="Q7" s="443" t="s">
        <v>676</v>
      </c>
      <c r="R7" s="443" t="s">
        <v>675</v>
      </c>
      <c r="S7" s="443" t="s">
        <v>674</v>
      </c>
      <c r="T7" s="466"/>
      <c r="U7" s="443" t="s">
        <v>472</v>
      </c>
      <c r="V7" s="443" t="s">
        <v>679</v>
      </c>
      <c r="W7" s="443" t="s">
        <v>678</v>
      </c>
      <c r="X7" s="443" t="s">
        <v>677</v>
      </c>
      <c r="Y7" s="443" t="s">
        <v>676</v>
      </c>
      <c r="Z7" s="443" t="s">
        <v>675</v>
      </c>
      <c r="AA7" s="443" t="s">
        <v>674</v>
      </c>
      <c r="AB7" s="465"/>
    </row>
    <row r="8" spans="1:28">
      <c r="A8" s="464">
        <v>1</v>
      </c>
      <c r="B8" s="439" t="s">
        <v>473</v>
      </c>
      <c r="C8" s="439">
        <v>1308405529.0207477</v>
      </c>
      <c r="D8" s="439">
        <v>1197446864.5257492</v>
      </c>
      <c r="E8" s="439">
        <v>41748274.825650588</v>
      </c>
      <c r="F8" s="439">
        <v>0</v>
      </c>
      <c r="G8" s="439">
        <v>0</v>
      </c>
      <c r="H8" s="439">
        <v>67683898.336899951</v>
      </c>
      <c r="I8" s="439">
        <v>16232983.989800002</v>
      </c>
      <c r="J8" s="439">
        <v>9178260.5227999985</v>
      </c>
      <c r="K8" s="439">
        <v>0</v>
      </c>
      <c r="L8" s="439">
        <v>43274766.158099994</v>
      </c>
      <c r="M8" s="439">
        <v>4331448.7896999996</v>
      </c>
      <c r="N8" s="439">
        <v>4955548.5234000003</v>
      </c>
      <c r="O8" s="439">
        <v>7781715.3965000007</v>
      </c>
      <c r="P8" s="439">
        <v>5454601.3934999993</v>
      </c>
      <c r="Q8" s="439">
        <v>5685274.2313000001</v>
      </c>
      <c r="R8" s="439">
        <v>2754998.4693999998</v>
      </c>
      <c r="S8" s="439">
        <v>0</v>
      </c>
      <c r="T8" s="435">
        <v>0</v>
      </c>
      <c r="U8" s="435">
        <v>0</v>
      </c>
      <c r="V8" s="435">
        <v>0</v>
      </c>
      <c r="W8" s="435">
        <v>0</v>
      </c>
      <c r="X8" s="435">
        <v>0</v>
      </c>
      <c r="Y8" s="435">
        <v>0</v>
      </c>
      <c r="Z8" s="435">
        <v>0</v>
      </c>
      <c r="AA8" s="435">
        <v>0</v>
      </c>
    </row>
    <row r="9" spans="1:28">
      <c r="A9" s="435">
        <v>1.1000000000000001</v>
      </c>
      <c r="B9" s="455" t="s">
        <v>474</v>
      </c>
      <c r="C9" s="435"/>
      <c r="D9" s="435"/>
      <c r="E9" s="435"/>
      <c r="F9" s="435"/>
      <c r="G9" s="435"/>
      <c r="H9" s="435"/>
      <c r="I9" s="435"/>
      <c r="J9" s="435"/>
      <c r="K9" s="435"/>
      <c r="L9" s="435"/>
      <c r="M9" s="435"/>
      <c r="N9" s="435"/>
      <c r="O9" s="435"/>
      <c r="P9" s="435"/>
      <c r="Q9" s="435"/>
      <c r="R9" s="435"/>
      <c r="S9" s="435"/>
      <c r="T9" s="435"/>
      <c r="U9" s="435"/>
      <c r="V9" s="435"/>
      <c r="W9" s="435"/>
      <c r="X9" s="435"/>
      <c r="Y9" s="435"/>
      <c r="Z9" s="435"/>
      <c r="AA9" s="435"/>
    </row>
    <row r="10" spans="1:28">
      <c r="A10" s="435">
        <v>1.2</v>
      </c>
      <c r="B10" s="455" t="s">
        <v>475</v>
      </c>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row>
    <row r="11" spans="1:28">
      <c r="A11" s="435">
        <v>1.3</v>
      </c>
      <c r="B11" s="455" t="s">
        <v>476</v>
      </c>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row>
    <row r="12" spans="1:28">
      <c r="A12" s="435">
        <v>1.4</v>
      </c>
      <c r="B12" s="455" t="s">
        <v>477</v>
      </c>
      <c r="C12" s="435">
        <v>35600184.081699997</v>
      </c>
      <c r="D12" s="435">
        <v>34364927.980900005</v>
      </c>
      <c r="E12" s="435">
        <v>0</v>
      </c>
      <c r="F12" s="435">
        <v>0</v>
      </c>
      <c r="G12" s="435">
        <v>0</v>
      </c>
      <c r="H12" s="435">
        <v>1019779.7</v>
      </c>
      <c r="I12" s="435">
        <v>0</v>
      </c>
      <c r="J12" s="435">
        <v>1019779.7</v>
      </c>
      <c r="K12" s="435">
        <v>0</v>
      </c>
      <c r="L12" s="435">
        <v>215476.4008</v>
      </c>
      <c r="M12" s="435">
        <v>0</v>
      </c>
      <c r="N12" s="435">
        <v>0</v>
      </c>
      <c r="O12" s="435">
        <v>0</v>
      </c>
      <c r="P12" s="435">
        <v>0</v>
      </c>
      <c r="Q12" s="435">
        <v>0</v>
      </c>
      <c r="R12" s="435">
        <v>65826.163199999995</v>
      </c>
      <c r="S12" s="435">
        <v>0</v>
      </c>
      <c r="T12" s="435"/>
      <c r="U12" s="435"/>
      <c r="V12" s="435"/>
      <c r="W12" s="435"/>
      <c r="X12" s="435"/>
      <c r="Y12" s="435"/>
      <c r="Z12" s="435"/>
      <c r="AA12" s="435"/>
    </row>
    <row r="13" spans="1:28">
      <c r="A13" s="435">
        <v>1.5</v>
      </c>
      <c r="B13" s="455" t="s">
        <v>478</v>
      </c>
      <c r="C13" s="435">
        <v>579366060.3366859</v>
      </c>
      <c r="D13" s="435">
        <v>534793135.23768574</v>
      </c>
      <c r="E13" s="435">
        <v>30887238.457550578</v>
      </c>
      <c r="F13" s="435">
        <v>0</v>
      </c>
      <c r="G13" s="435">
        <v>0</v>
      </c>
      <c r="H13" s="435">
        <v>30567905.897000004</v>
      </c>
      <c r="I13" s="435">
        <v>8917405.4640999995</v>
      </c>
      <c r="J13" s="435">
        <v>2785414.4056000002</v>
      </c>
      <c r="K13" s="435">
        <v>0</v>
      </c>
      <c r="L13" s="435">
        <v>14005019.202000003</v>
      </c>
      <c r="M13" s="435">
        <v>3191996.2584000002</v>
      </c>
      <c r="N13" s="435">
        <v>304430.96549999999</v>
      </c>
      <c r="O13" s="435">
        <v>2439199.0939000002</v>
      </c>
      <c r="P13" s="435">
        <v>421350.6</v>
      </c>
      <c r="Q13" s="435">
        <v>3511283.7645</v>
      </c>
      <c r="R13" s="435">
        <v>2195639.4248000002</v>
      </c>
      <c r="S13" s="435">
        <v>0</v>
      </c>
      <c r="T13" s="435"/>
      <c r="U13" s="435"/>
      <c r="V13" s="435"/>
      <c r="W13" s="435"/>
      <c r="X13" s="435"/>
      <c r="Y13" s="435"/>
      <c r="Z13" s="435"/>
      <c r="AA13" s="435"/>
    </row>
    <row r="14" spans="1:28">
      <c r="A14" s="435">
        <v>1.6</v>
      </c>
      <c r="B14" s="455" t="s">
        <v>479</v>
      </c>
      <c r="C14" s="435">
        <v>693439284.6023618</v>
      </c>
      <c r="D14" s="435">
        <v>628288801.3071636</v>
      </c>
      <c r="E14" s="435">
        <v>10861036.368100006</v>
      </c>
      <c r="F14" s="435">
        <v>0</v>
      </c>
      <c r="G14" s="435">
        <v>0</v>
      </c>
      <c r="H14" s="435">
        <v>36096212.739899948</v>
      </c>
      <c r="I14" s="435">
        <v>7315578.5257000029</v>
      </c>
      <c r="J14" s="435">
        <v>5373066.4171999982</v>
      </c>
      <c r="K14" s="435">
        <v>0</v>
      </c>
      <c r="L14" s="435">
        <v>29054270.555299994</v>
      </c>
      <c r="M14" s="435">
        <v>1139452.5312999994</v>
      </c>
      <c r="N14" s="435">
        <v>4651117.5579000004</v>
      </c>
      <c r="O14" s="435">
        <v>5342516.3026000001</v>
      </c>
      <c r="P14" s="435">
        <v>5033250.7934999997</v>
      </c>
      <c r="Q14" s="435">
        <v>2173990.4668000005</v>
      </c>
      <c r="R14" s="435">
        <v>493532.88139999995</v>
      </c>
      <c r="S14" s="435">
        <v>0</v>
      </c>
      <c r="T14" s="435"/>
      <c r="U14" s="435"/>
      <c r="V14" s="435"/>
      <c r="W14" s="435"/>
      <c r="X14" s="435"/>
      <c r="Y14" s="435"/>
      <c r="Z14" s="435"/>
      <c r="AA14" s="435"/>
    </row>
    <row r="15" spans="1:28">
      <c r="A15" s="464">
        <v>2</v>
      </c>
      <c r="B15" s="439" t="s">
        <v>480</v>
      </c>
      <c r="C15" s="439">
        <v>157585228.71165574</v>
      </c>
      <c r="D15" s="439">
        <v>157585228.71165574</v>
      </c>
      <c r="E15" s="439">
        <v>0</v>
      </c>
      <c r="F15" s="439">
        <v>0</v>
      </c>
      <c r="G15" s="439">
        <v>0</v>
      </c>
      <c r="H15" s="439">
        <v>0</v>
      </c>
      <c r="I15" s="439">
        <v>0</v>
      </c>
      <c r="J15" s="439">
        <v>0</v>
      </c>
      <c r="K15" s="439">
        <v>0</v>
      </c>
      <c r="L15" s="439">
        <v>0</v>
      </c>
      <c r="M15" s="439">
        <v>0</v>
      </c>
      <c r="N15" s="439">
        <v>0</v>
      </c>
      <c r="O15" s="439">
        <v>0</v>
      </c>
      <c r="P15" s="439">
        <v>0</v>
      </c>
      <c r="Q15" s="439">
        <v>0</v>
      </c>
      <c r="R15" s="439">
        <v>0</v>
      </c>
      <c r="S15" s="439">
        <v>0</v>
      </c>
      <c r="T15" s="435">
        <v>0</v>
      </c>
      <c r="U15" s="435">
        <v>0</v>
      </c>
      <c r="V15" s="435">
        <v>0</v>
      </c>
      <c r="W15" s="435">
        <v>0</v>
      </c>
      <c r="X15" s="435">
        <v>0</v>
      </c>
      <c r="Y15" s="435">
        <v>0</v>
      </c>
      <c r="Z15" s="435">
        <v>0</v>
      </c>
      <c r="AA15" s="435">
        <v>0</v>
      </c>
    </row>
    <row r="16" spans="1:28">
      <c r="A16" s="435">
        <v>2.1</v>
      </c>
      <c r="B16" s="455" t="s">
        <v>474</v>
      </c>
      <c r="C16" s="435">
        <v>0</v>
      </c>
      <c r="D16" s="435">
        <v>0</v>
      </c>
      <c r="E16" s="435"/>
      <c r="F16" s="435"/>
      <c r="G16" s="435"/>
      <c r="H16" s="435"/>
      <c r="I16" s="435"/>
      <c r="J16" s="435"/>
      <c r="K16" s="435"/>
      <c r="L16" s="435"/>
      <c r="M16" s="435"/>
      <c r="N16" s="435"/>
      <c r="O16" s="435"/>
      <c r="P16" s="435"/>
      <c r="Q16" s="435"/>
      <c r="R16" s="435"/>
      <c r="S16" s="435"/>
      <c r="T16" s="435"/>
      <c r="U16" s="435"/>
      <c r="V16" s="435"/>
      <c r="W16" s="435"/>
      <c r="X16" s="435"/>
      <c r="Y16" s="435"/>
      <c r="Z16" s="435"/>
      <c r="AA16" s="435"/>
    </row>
    <row r="17" spans="1:27">
      <c r="A17" s="435">
        <v>2.2000000000000002</v>
      </c>
      <c r="B17" s="455" t="s">
        <v>475</v>
      </c>
      <c r="C17" s="435">
        <v>16747093.511916313</v>
      </c>
      <c r="D17" s="435">
        <v>16747093.511916313</v>
      </c>
      <c r="E17" s="435"/>
      <c r="F17" s="435"/>
      <c r="G17" s="435"/>
      <c r="H17" s="435"/>
      <c r="I17" s="435"/>
      <c r="J17" s="435"/>
      <c r="K17" s="435"/>
      <c r="L17" s="435"/>
      <c r="M17" s="435"/>
      <c r="N17" s="435"/>
      <c r="O17" s="435"/>
      <c r="P17" s="435"/>
      <c r="Q17" s="435"/>
      <c r="R17" s="435"/>
      <c r="S17" s="435"/>
      <c r="T17" s="435"/>
      <c r="U17" s="435"/>
      <c r="V17" s="435"/>
      <c r="W17" s="435"/>
      <c r="X17" s="435"/>
      <c r="Y17" s="435"/>
      <c r="Z17" s="435"/>
      <c r="AA17" s="435"/>
    </row>
    <row r="18" spans="1:27">
      <c r="A18" s="435">
        <v>2.2999999999999998</v>
      </c>
      <c r="B18" s="455" t="s">
        <v>476</v>
      </c>
      <c r="C18" s="435">
        <v>109832257.53</v>
      </c>
      <c r="D18" s="435">
        <v>109832257.53</v>
      </c>
      <c r="E18" s="435"/>
      <c r="F18" s="435"/>
      <c r="G18" s="435"/>
      <c r="H18" s="435"/>
      <c r="I18" s="435"/>
      <c r="J18" s="435"/>
      <c r="K18" s="435"/>
      <c r="L18" s="435"/>
      <c r="M18" s="435"/>
      <c r="N18" s="435"/>
      <c r="O18" s="435"/>
      <c r="P18" s="435"/>
      <c r="Q18" s="435"/>
      <c r="R18" s="435"/>
      <c r="S18" s="435"/>
      <c r="T18" s="435"/>
      <c r="U18" s="435"/>
      <c r="V18" s="435"/>
      <c r="W18" s="435"/>
      <c r="X18" s="435"/>
      <c r="Y18" s="435"/>
      <c r="Z18" s="435"/>
      <c r="AA18" s="435"/>
    </row>
    <row r="19" spans="1:27">
      <c r="A19" s="435">
        <v>2.4</v>
      </c>
      <c r="B19" s="455" t="s">
        <v>477</v>
      </c>
      <c r="C19" s="435">
        <v>31005877.669739433</v>
      </c>
      <c r="D19" s="435">
        <v>31005877.669739433</v>
      </c>
      <c r="E19" s="435"/>
      <c r="F19" s="435"/>
      <c r="G19" s="435"/>
      <c r="H19" s="435"/>
      <c r="I19" s="435"/>
      <c r="J19" s="435"/>
      <c r="K19" s="435"/>
      <c r="L19" s="435"/>
      <c r="M19" s="435"/>
      <c r="N19" s="435"/>
      <c r="O19" s="435"/>
      <c r="P19" s="435"/>
      <c r="Q19" s="435"/>
      <c r="R19" s="435"/>
      <c r="S19" s="435"/>
      <c r="T19" s="435"/>
      <c r="U19" s="435"/>
      <c r="V19" s="435"/>
      <c r="W19" s="435"/>
      <c r="X19" s="435"/>
      <c r="Y19" s="435"/>
      <c r="Z19" s="435"/>
      <c r="AA19" s="435"/>
    </row>
    <row r="20" spans="1:27">
      <c r="A20" s="435">
        <v>2.5</v>
      </c>
      <c r="B20" s="455" t="s">
        <v>478</v>
      </c>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row>
    <row r="21" spans="1:27">
      <c r="A21" s="435">
        <v>2.6</v>
      </c>
      <c r="B21" s="455" t="s">
        <v>479</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row>
    <row r="22" spans="1:27">
      <c r="A22" s="464">
        <v>3</v>
      </c>
      <c r="B22" s="439" t="s">
        <v>520</v>
      </c>
      <c r="C22" s="439">
        <v>43296298.470000021</v>
      </c>
      <c r="D22" s="439">
        <v>38471843.290000021</v>
      </c>
      <c r="E22" s="463"/>
      <c r="F22" s="463"/>
      <c r="G22" s="463"/>
      <c r="H22" s="439">
        <v>1740056.6</v>
      </c>
      <c r="I22" s="463"/>
      <c r="J22" s="463"/>
      <c r="K22" s="463"/>
      <c r="L22" s="439">
        <v>3084398.5799999996</v>
      </c>
      <c r="M22" s="463"/>
      <c r="N22" s="463"/>
      <c r="O22" s="463"/>
      <c r="P22" s="463"/>
      <c r="Q22" s="463"/>
      <c r="R22" s="463"/>
      <c r="S22" s="463"/>
      <c r="T22" s="439">
        <v>0</v>
      </c>
      <c r="U22" s="463">
        <v>0</v>
      </c>
      <c r="V22" s="463">
        <v>0</v>
      </c>
      <c r="W22" s="463">
        <v>0</v>
      </c>
      <c r="X22" s="463">
        <v>0</v>
      </c>
      <c r="Y22" s="463">
        <v>0</v>
      </c>
      <c r="Z22" s="463">
        <v>0</v>
      </c>
      <c r="AA22" s="463">
        <v>0</v>
      </c>
    </row>
    <row r="23" spans="1:27">
      <c r="A23" s="435">
        <v>3.1</v>
      </c>
      <c r="B23" s="455" t="s">
        <v>474</v>
      </c>
      <c r="C23" s="439"/>
      <c r="D23" s="439"/>
      <c r="E23" s="463"/>
      <c r="F23" s="463"/>
      <c r="G23" s="463"/>
      <c r="H23" s="439"/>
      <c r="I23" s="463"/>
      <c r="J23" s="463"/>
      <c r="K23" s="463"/>
      <c r="L23" s="439"/>
      <c r="M23" s="463"/>
      <c r="N23" s="463"/>
      <c r="O23" s="463"/>
      <c r="P23" s="463"/>
      <c r="Q23" s="463"/>
      <c r="R23" s="463"/>
      <c r="S23" s="463"/>
      <c r="T23" s="439"/>
      <c r="U23" s="463"/>
      <c r="V23" s="463"/>
      <c r="W23" s="463"/>
      <c r="X23" s="463"/>
      <c r="Y23" s="463"/>
      <c r="Z23" s="463"/>
      <c r="AA23" s="463"/>
    </row>
    <row r="24" spans="1:27">
      <c r="A24" s="435">
        <v>3.2</v>
      </c>
      <c r="B24" s="455" t="s">
        <v>475</v>
      </c>
      <c r="C24" s="439"/>
      <c r="D24" s="439"/>
      <c r="E24" s="463"/>
      <c r="F24" s="463"/>
      <c r="G24" s="463"/>
      <c r="H24" s="439"/>
      <c r="I24" s="463"/>
      <c r="J24" s="463"/>
      <c r="K24" s="463"/>
      <c r="L24" s="439"/>
      <c r="M24" s="463"/>
      <c r="N24" s="463"/>
      <c r="O24" s="463"/>
      <c r="P24" s="463"/>
      <c r="Q24" s="463"/>
      <c r="R24" s="463"/>
      <c r="S24" s="463"/>
      <c r="T24" s="439"/>
      <c r="U24" s="463"/>
      <c r="V24" s="463"/>
      <c r="W24" s="463"/>
      <c r="X24" s="463"/>
      <c r="Y24" s="463"/>
      <c r="Z24" s="463"/>
      <c r="AA24" s="463"/>
    </row>
    <row r="25" spans="1:27">
      <c r="A25" s="435">
        <v>3.3</v>
      </c>
      <c r="B25" s="455" t="s">
        <v>476</v>
      </c>
      <c r="C25" s="439"/>
      <c r="D25" s="439"/>
      <c r="E25" s="463"/>
      <c r="F25" s="463"/>
      <c r="G25" s="463"/>
      <c r="H25" s="439"/>
      <c r="I25" s="463"/>
      <c r="J25" s="463"/>
      <c r="K25" s="463"/>
      <c r="L25" s="439"/>
      <c r="M25" s="463"/>
      <c r="N25" s="463"/>
      <c r="O25" s="463"/>
      <c r="P25" s="463"/>
      <c r="Q25" s="463"/>
      <c r="R25" s="463"/>
      <c r="S25" s="463"/>
      <c r="T25" s="439"/>
      <c r="U25" s="463"/>
      <c r="V25" s="463"/>
      <c r="W25" s="463"/>
      <c r="X25" s="463"/>
      <c r="Y25" s="463"/>
      <c r="Z25" s="463"/>
      <c r="AA25" s="463"/>
    </row>
    <row r="26" spans="1:27">
      <c r="A26" s="435">
        <v>3.4</v>
      </c>
      <c r="B26" s="455" t="s">
        <v>477</v>
      </c>
      <c r="C26" s="439">
        <v>1145143.2</v>
      </c>
      <c r="D26" s="439">
        <v>1145143.2</v>
      </c>
      <c r="E26" s="463"/>
      <c r="F26" s="463"/>
      <c r="G26" s="463"/>
      <c r="H26" s="439">
        <v>0</v>
      </c>
      <c r="I26" s="463"/>
      <c r="J26" s="463"/>
      <c r="K26" s="463"/>
      <c r="L26" s="439">
        <v>0</v>
      </c>
      <c r="M26" s="463"/>
      <c r="N26" s="463"/>
      <c r="O26" s="463"/>
      <c r="P26" s="463"/>
      <c r="Q26" s="463"/>
      <c r="R26" s="463"/>
      <c r="S26" s="463"/>
      <c r="T26" s="439"/>
      <c r="U26" s="463"/>
      <c r="V26" s="463"/>
      <c r="W26" s="463"/>
      <c r="X26" s="463"/>
      <c r="Y26" s="463"/>
      <c r="Z26" s="463"/>
      <c r="AA26" s="463"/>
    </row>
    <row r="27" spans="1:27">
      <c r="A27" s="435">
        <v>3.5</v>
      </c>
      <c r="B27" s="455" t="s">
        <v>478</v>
      </c>
      <c r="C27" s="439">
        <v>42151155.270000018</v>
      </c>
      <c r="D27" s="439">
        <v>37326700.090000018</v>
      </c>
      <c r="E27" s="463"/>
      <c r="F27" s="463"/>
      <c r="G27" s="463"/>
      <c r="H27" s="439">
        <v>1740056.6</v>
      </c>
      <c r="I27" s="463"/>
      <c r="J27" s="463"/>
      <c r="K27" s="463"/>
      <c r="L27" s="439">
        <v>3084398.5799999996</v>
      </c>
      <c r="M27" s="463"/>
      <c r="N27" s="463"/>
      <c r="O27" s="463"/>
      <c r="P27" s="463"/>
      <c r="Q27" s="463"/>
      <c r="R27" s="463"/>
      <c r="S27" s="463"/>
      <c r="T27" s="439"/>
      <c r="U27" s="463"/>
      <c r="V27" s="463"/>
      <c r="W27" s="463"/>
      <c r="X27" s="463"/>
      <c r="Y27" s="463"/>
      <c r="Z27" s="463"/>
      <c r="AA27" s="463"/>
    </row>
    <row r="28" spans="1:27">
      <c r="A28" s="435">
        <v>3.6</v>
      </c>
      <c r="B28" s="455" t="s">
        <v>479</v>
      </c>
      <c r="C28" s="439">
        <v>0</v>
      </c>
      <c r="D28" s="439">
        <v>0</v>
      </c>
      <c r="E28" s="463"/>
      <c r="F28" s="463"/>
      <c r="G28" s="463"/>
      <c r="H28" s="439">
        <v>0</v>
      </c>
      <c r="I28" s="463"/>
      <c r="J28" s="463"/>
      <c r="K28" s="463"/>
      <c r="L28" s="439">
        <v>0</v>
      </c>
      <c r="M28" s="463"/>
      <c r="N28" s="463"/>
      <c r="O28" s="463"/>
      <c r="P28" s="463"/>
      <c r="Q28" s="463"/>
      <c r="R28" s="463"/>
      <c r="S28" s="463"/>
      <c r="T28" s="439"/>
      <c r="U28" s="463"/>
      <c r="V28" s="463"/>
      <c r="W28" s="463"/>
      <c r="X28" s="463"/>
      <c r="Y28" s="463"/>
      <c r="Z28" s="463"/>
      <c r="AA28" s="463"/>
    </row>
    <row r="31" spans="1:27">
      <c r="C31" s="70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5"/>
  <sheetViews>
    <sheetView showGridLines="0" zoomScale="85" zoomScaleNormal="85" workbookViewId="0"/>
  </sheetViews>
  <sheetFormatPr defaultColWidth="9.109375" defaultRowHeight="12"/>
  <cols>
    <col min="1" max="1" width="11.88671875" style="446" bestFit="1" customWidth="1"/>
    <col min="2" max="2" width="90.33203125" style="446" bestFit="1" customWidth="1"/>
    <col min="3" max="3" width="20.109375" style="446" customWidth="1"/>
    <col min="4" max="4" width="22.33203125" style="446" customWidth="1"/>
    <col min="5" max="7" width="17.109375" style="446" customWidth="1"/>
    <col min="8" max="8" width="22.33203125" style="446" customWidth="1"/>
    <col min="9" max="10" width="17.109375" style="446" customWidth="1"/>
    <col min="11" max="27" width="22.33203125" style="446" customWidth="1"/>
    <col min="28" max="16384" width="9.109375" style="446"/>
  </cols>
  <sheetData>
    <row r="1" spans="1:27" ht="13.8">
      <c r="A1" s="347" t="s">
        <v>30</v>
      </c>
      <c r="B1" s="432" t="str">
        <f>Info!C2</f>
        <v>Terabank</v>
      </c>
    </row>
    <row r="2" spans="1:27">
      <c r="A2" s="347" t="s">
        <v>31</v>
      </c>
      <c r="B2" s="431">
        <f>'1. key ratios'!B2</f>
        <v>45291</v>
      </c>
    </row>
    <row r="3" spans="1:27">
      <c r="A3" s="348" t="s">
        <v>482</v>
      </c>
      <c r="C3" s="448"/>
    </row>
    <row r="4" spans="1:27" ht="12.6" thickBot="1">
      <c r="A4" s="348"/>
      <c r="B4" s="448"/>
      <c r="C4" s="448"/>
    </row>
    <row r="5" spans="1:27" ht="13.5" customHeight="1">
      <c r="A5" s="682" t="s">
        <v>688</v>
      </c>
      <c r="B5" s="683"/>
      <c r="C5" s="691" t="s">
        <v>687</v>
      </c>
      <c r="D5" s="692"/>
      <c r="E5" s="692"/>
      <c r="F5" s="692"/>
      <c r="G5" s="692"/>
      <c r="H5" s="692"/>
      <c r="I5" s="692"/>
      <c r="J5" s="692"/>
      <c r="K5" s="692"/>
      <c r="L5" s="692"/>
      <c r="M5" s="692"/>
      <c r="N5" s="692"/>
      <c r="O5" s="692"/>
      <c r="P5" s="692"/>
      <c r="Q5" s="692"/>
      <c r="R5" s="692"/>
      <c r="S5" s="693"/>
      <c r="T5" s="471"/>
      <c r="U5" s="471"/>
      <c r="V5" s="471"/>
      <c r="W5" s="471"/>
      <c r="X5" s="471"/>
      <c r="Y5" s="471"/>
      <c r="Z5" s="471"/>
      <c r="AA5" s="470"/>
    </row>
    <row r="6" spans="1:27" ht="12" customHeight="1">
      <c r="A6" s="684"/>
      <c r="B6" s="685"/>
      <c r="C6" s="688" t="s">
        <v>64</v>
      </c>
      <c r="D6" s="680" t="s">
        <v>684</v>
      </c>
      <c r="E6" s="680"/>
      <c r="F6" s="680"/>
      <c r="G6" s="680"/>
      <c r="H6" s="680" t="s">
        <v>683</v>
      </c>
      <c r="I6" s="680"/>
      <c r="J6" s="680"/>
      <c r="K6" s="680"/>
      <c r="L6" s="468"/>
      <c r="M6" s="681" t="s">
        <v>682</v>
      </c>
      <c r="N6" s="681"/>
      <c r="O6" s="681"/>
      <c r="P6" s="681"/>
      <c r="Q6" s="681"/>
      <c r="R6" s="681"/>
      <c r="S6" s="690"/>
      <c r="T6" s="471"/>
      <c r="U6" s="669" t="s">
        <v>681</v>
      </c>
      <c r="V6" s="669"/>
      <c r="W6" s="669"/>
      <c r="X6" s="669"/>
      <c r="Y6" s="669"/>
      <c r="Z6" s="669"/>
      <c r="AA6" s="662"/>
    </row>
    <row r="7" spans="1:27" ht="24">
      <c r="A7" s="686"/>
      <c r="B7" s="687"/>
      <c r="C7" s="689"/>
      <c r="D7" s="467"/>
      <c r="E7" s="443" t="s">
        <v>472</v>
      </c>
      <c r="F7" s="443" t="s">
        <v>679</v>
      </c>
      <c r="G7" s="445" t="s">
        <v>680</v>
      </c>
      <c r="H7" s="447"/>
      <c r="I7" s="443" t="s">
        <v>472</v>
      </c>
      <c r="J7" s="443" t="s">
        <v>679</v>
      </c>
      <c r="K7" s="445" t="s">
        <v>680</v>
      </c>
      <c r="L7" s="466"/>
      <c r="M7" s="443" t="s">
        <v>472</v>
      </c>
      <c r="N7" s="443" t="s">
        <v>679</v>
      </c>
      <c r="O7" s="443" t="s">
        <v>678</v>
      </c>
      <c r="P7" s="443" t="s">
        <v>677</v>
      </c>
      <c r="Q7" s="443" t="s">
        <v>676</v>
      </c>
      <c r="R7" s="443" t="s">
        <v>675</v>
      </c>
      <c r="S7" s="502" t="s">
        <v>674</v>
      </c>
      <c r="T7" s="501"/>
      <c r="U7" s="443" t="s">
        <v>472</v>
      </c>
      <c r="V7" s="443" t="s">
        <v>679</v>
      </c>
      <c r="W7" s="443" t="s">
        <v>678</v>
      </c>
      <c r="X7" s="443" t="s">
        <v>677</v>
      </c>
      <c r="Y7" s="443" t="s">
        <v>676</v>
      </c>
      <c r="Z7" s="443" t="s">
        <v>675</v>
      </c>
      <c r="AA7" s="443" t="s">
        <v>674</v>
      </c>
    </row>
    <row r="8" spans="1:27">
      <c r="A8" s="500">
        <v>1</v>
      </c>
      <c r="B8" s="499" t="s">
        <v>473</v>
      </c>
      <c r="C8" s="498">
        <v>1308405529.0207329</v>
      </c>
      <c r="D8" s="435">
        <v>1197446864.5257351</v>
      </c>
      <c r="E8" s="435">
        <v>41748274.82565058</v>
      </c>
      <c r="F8" s="435">
        <v>0</v>
      </c>
      <c r="G8" s="435">
        <v>0</v>
      </c>
      <c r="H8" s="435">
        <v>67683898.336900011</v>
      </c>
      <c r="I8" s="435">
        <v>16232983.989800004</v>
      </c>
      <c r="J8" s="435">
        <v>9178260.5228000004</v>
      </c>
      <c r="K8" s="435">
        <v>0</v>
      </c>
      <c r="L8" s="435">
        <v>43274766.158099972</v>
      </c>
      <c r="M8" s="435">
        <v>4331448.7896999996</v>
      </c>
      <c r="N8" s="435">
        <v>4955548.5234000003</v>
      </c>
      <c r="O8" s="435">
        <v>7781715.3965000035</v>
      </c>
      <c r="P8" s="435">
        <v>5454601.3935000021</v>
      </c>
      <c r="Q8" s="435">
        <v>5685274.2312999992</v>
      </c>
      <c r="R8" s="435">
        <v>2754998.4693999998</v>
      </c>
      <c r="S8" s="435">
        <v>0</v>
      </c>
      <c r="T8" s="478"/>
      <c r="U8" s="435"/>
      <c r="V8" s="435"/>
      <c r="W8" s="435"/>
      <c r="X8" s="435"/>
      <c r="Y8" s="435"/>
      <c r="Z8" s="435"/>
      <c r="AA8" s="477"/>
    </row>
    <row r="9" spans="1:27">
      <c r="A9" s="491">
        <v>1.1000000000000001</v>
      </c>
      <c r="B9" s="497" t="s">
        <v>483</v>
      </c>
      <c r="C9" s="498">
        <v>1235933308.4387355</v>
      </c>
      <c r="D9" s="435">
        <v>1128398526.5608399</v>
      </c>
      <c r="E9" s="435">
        <v>1128398526.5608399</v>
      </c>
      <c r="F9" s="435">
        <v>0</v>
      </c>
      <c r="G9" s="435">
        <v>0</v>
      </c>
      <c r="H9" s="435">
        <v>66592634.00160002</v>
      </c>
      <c r="I9" s="435">
        <v>57775325.796299994</v>
      </c>
      <c r="J9" s="435">
        <v>8817308.2053000033</v>
      </c>
      <c r="K9" s="435">
        <v>0</v>
      </c>
      <c r="L9" s="435">
        <v>40942147.87629997</v>
      </c>
      <c r="M9" s="435">
        <v>16164660.255799992</v>
      </c>
      <c r="N9" s="435">
        <v>4833463.1597999996</v>
      </c>
      <c r="O9" s="435">
        <v>7181707.3365000011</v>
      </c>
      <c r="P9" s="435">
        <v>4339681.0535000004</v>
      </c>
      <c r="Q9" s="435">
        <v>5667637.6012999993</v>
      </c>
      <c r="R9" s="435">
        <v>2754998.4693999998</v>
      </c>
      <c r="S9" s="435">
        <v>0</v>
      </c>
      <c r="T9" s="478"/>
      <c r="U9" s="435"/>
      <c r="V9" s="435"/>
      <c r="W9" s="435"/>
      <c r="X9" s="435"/>
      <c r="Y9" s="435"/>
      <c r="Z9" s="435"/>
      <c r="AA9" s="477"/>
    </row>
    <row r="10" spans="1:27">
      <c r="A10" s="495" t="s">
        <v>14</v>
      </c>
      <c r="B10" s="496" t="s">
        <v>484</v>
      </c>
      <c r="C10" s="498">
        <v>1098987578.7449012</v>
      </c>
      <c r="D10" s="435">
        <v>997292094.04580152</v>
      </c>
      <c r="E10" s="435">
        <v>997292094.04580152</v>
      </c>
      <c r="F10" s="435">
        <v>0</v>
      </c>
      <c r="G10" s="435">
        <v>0</v>
      </c>
      <c r="H10" s="435">
        <v>64243419.94159998</v>
      </c>
      <c r="I10" s="435">
        <v>56667574.256299958</v>
      </c>
      <c r="J10" s="435">
        <v>7575845.6853000019</v>
      </c>
      <c r="K10" s="435">
        <v>0</v>
      </c>
      <c r="L10" s="435">
        <v>37452064.757499993</v>
      </c>
      <c r="M10" s="435">
        <v>15786691.096999994</v>
      </c>
      <c r="N10" s="435">
        <v>4512797.9298</v>
      </c>
      <c r="O10" s="435">
        <v>6500889.4464999996</v>
      </c>
      <c r="P10" s="435">
        <v>2724513.3135000002</v>
      </c>
      <c r="Q10" s="435">
        <v>5172174.5013000015</v>
      </c>
      <c r="R10" s="435">
        <v>2754998.4693999998</v>
      </c>
      <c r="S10" s="435">
        <v>0</v>
      </c>
      <c r="T10" s="478"/>
      <c r="U10" s="435"/>
      <c r="V10" s="435"/>
      <c r="W10" s="435"/>
      <c r="X10" s="435"/>
      <c r="Y10" s="435"/>
      <c r="Z10" s="435"/>
      <c r="AA10" s="477"/>
    </row>
    <row r="11" spans="1:27">
      <c r="A11" s="493" t="s">
        <v>485</v>
      </c>
      <c r="B11" s="494" t="s">
        <v>486</v>
      </c>
      <c r="C11" s="498">
        <v>636336629.81820166</v>
      </c>
      <c r="D11" s="435">
        <v>579093779.48520076</v>
      </c>
      <c r="E11" s="435">
        <v>579093779.48520076</v>
      </c>
      <c r="F11" s="435">
        <v>0</v>
      </c>
      <c r="G11" s="435">
        <v>0</v>
      </c>
      <c r="H11" s="435">
        <v>37205524.087699987</v>
      </c>
      <c r="I11" s="435">
        <v>33750641.939199984</v>
      </c>
      <c r="J11" s="435">
        <v>3454882.1484999997</v>
      </c>
      <c r="K11" s="435">
        <v>0</v>
      </c>
      <c r="L11" s="435">
        <v>20037326.245299999</v>
      </c>
      <c r="M11" s="435">
        <v>10574534.122899996</v>
      </c>
      <c r="N11" s="435">
        <v>943833.69409999996</v>
      </c>
      <c r="O11" s="435">
        <v>4711745.1764999991</v>
      </c>
      <c r="P11" s="435">
        <v>0</v>
      </c>
      <c r="Q11" s="435">
        <v>0</v>
      </c>
      <c r="R11" s="435">
        <v>0</v>
      </c>
      <c r="S11" s="435">
        <v>0</v>
      </c>
      <c r="T11" s="478"/>
      <c r="U11" s="435"/>
      <c r="V11" s="435"/>
      <c r="W11" s="435"/>
      <c r="X11" s="435"/>
      <c r="Y11" s="435"/>
      <c r="Z11" s="435"/>
      <c r="AA11" s="477"/>
    </row>
    <row r="12" spans="1:27">
      <c r="A12" s="493" t="s">
        <v>487</v>
      </c>
      <c r="B12" s="494" t="s">
        <v>488</v>
      </c>
      <c r="C12" s="498">
        <v>230121067.25660005</v>
      </c>
      <c r="D12" s="435">
        <v>213950303.47760013</v>
      </c>
      <c r="E12" s="435">
        <v>213950303.47760013</v>
      </c>
      <c r="F12" s="435">
        <v>0</v>
      </c>
      <c r="G12" s="435">
        <v>0</v>
      </c>
      <c r="H12" s="435">
        <v>9416746.375599999</v>
      </c>
      <c r="I12" s="435">
        <v>7073006.0388000011</v>
      </c>
      <c r="J12" s="435">
        <v>2343740.3368000002</v>
      </c>
      <c r="K12" s="435">
        <v>0</v>
      </c>
      <c r="L12" s="435">
        <v>6754017.4033999993</v>
      </c>
      <c r="M12" s="435">
        <v>1583478.0068999999</v>
      </c>
      <c r="N12" s="435">
        <v>3035970.1757</v>
      </c>
      <c r="O12" s="435">
        <v>202567.36000000002</v>
      </c>
      <c r="P12" s="435">
        <v>0</v>
      </c>
      <c r="Q12" s="435">
        <v>0</v>
      </c>
      <c r="R12" s="435">
        <v>0</v>
      </c>
      <c r="S12" s="435">
        <v>0</v>
      </c>
      <c r="T12" s="478"/>
      <c r="U12" s="435"/>
      <c r="V12" s="435"/>
      <c r="W12" s="435"/>
      <c r="X12" s="435"/>
      <c r="Y12" s="435"/>
      <c r="Z12" s="435"/>
      <c r="AA12" s="477"/>
    </row>
    <row r="13" spans="1:27">
      <c r="A13" s="493" t="s">
        <v>489</v>
      </c>
      <c r="B13" s="494" t="s">
        <v>490</v>
      </c>
      <c r="C13" s="498">
        <v>83353450.336999938</v>
      </c>
      <c r="D13" s="435">
        <v>75351827.692699909</v>
      </c>
      <c r="E13" s="435">
        <v>75351827.692699909</v>
      </c>
      <c r="F13" s="435">
        <v>0</v>
      </c>
      <c r="G13" s="435">
        <v>0</v>
      </c>
      <c r="H13" s="435">
        <v>3755087.1723999996</v>
      </c>
      <c r="I13" s="435">
        <v>2686977.3723999998</v>
      </c>
      <c r="J13" s="435">
        <v>1068109.8</v>
      </c>
      <c r="K13" s="435">
        <v>0</v>
      </c>
      <c r="L13" s="435">
        <v>4246535.4719000002</v>
      </c>
      <c r="M13" s="435">
        <v>1319181.7653999999</v>
      </c>
      <c r="N13" s="435">
        <v>163352.21000000002</v>
      </c>
      <c r="O13" s="435">
        <v>430340.32</v>
      </c>
      <c r="P13" s="435">
        <v>0</v>
      </c>
      <c r="Q13" s="435">
        <v>0</v>
      </c>
      <c r="R13" s="435">
        <v>0</v>
      </c>
      <c r="S13" s="435">
        <v>0</v>
      </c>
      <c r="T13" s="478"/>
      <c r="U13" s="435"/>
      <c r="V13" s="435"/>
      <c r="W13" s="435"/>
      <c r="X13" s="435"/>
      <c r="Y13" s="435"/>
      <c r="Z13" s="435"/>
      <c r="AA13" s="477"/>
    </row>
    <row r="14" spans="1:27">
      <c r="A14" s="493" t="s">
        <v>491</v>
      </c>
      <c r="B14" s="494" t="s">
        <v>492</v>
      </c>
      <c r="C14" s="498">
        <v>149176431.33310017</v>
      </c>
      <c r="D14" s="435">
        <v>128896183.39030017</v>
      </c>
      <c r="E14" s="435">
        <v>128896183.39030017</v>
      </c>
      <c r="F14" s="435">
        <v>0</v>
      </c>
      <c r="G14" s="435">
        <v>0</v>
      </c>
      <c r="H14" s="435">
        <v>13866062.305900002</v>
      </c>
      <c r="I14" s="435">
        <v>13156948.905900002</v>
      </c>
      <c r="J14" s="435">
        <v>709113.4</v>
      </c>
      <c r="K14" s="435">
        <v>0</v>
      </c>
      <c r="L14" s="435">
        <v>6414185.6369000012</v>
      </c>
      <c r="M14" s="435">
        <v>2309497.2018000009</v>
      </c>
      <c r="N14" s="435">
        <v>369641.85000000003</v>
      </c>
      <c r="O14" s="435">
        <v>1156236.5900000001</v>
      </c>
      <c r="P14" s="435">
        <v>805582.7</v>
      </c>
      <c r="Q14" s="435">
        <v>666130.34000000008</v>
      </c>
      <c r="R14" s="435">
        <v>1107096.9550999999</v>
      </c>
      <c r="S14" s="435">
        <v>0</v>
      </c>
      <c r="T14" s="478"/>
      <c r="U14" s="435"/>
      <c r="V14" s="435"/>
      <c r="W14" s="435"/>
      <c r="X14" s="435"/>
      <c r="Y14" s="435"/>
      <c r="Z14" s="435"/>
      <c r="AA14" s="477"/>
    </row>
    <row r="15" spans="1:27">
      <c r="A15" s="492">
        <v>1.2</v>
      </c>
      <c r="B15" s="490" t="s">
        <v>686</v>
      </c>
      <c r="C15" s="498">
        <v>27455995.313823674</v>
      </c>
      <c r="D15" s="435">
        <v>4986953.3763238089</v>
      </c>
      <c r="E15" s="435">
        <v>4986873.9772238098</v>
      </c>
      <c r="F15" s="435">
        <v>0</v>
      </c>
      <c r="G15" s="435">
        <v>0</v>
      </c>
      <c r="H15" s="435">
        <v>5658391.8645000029</v>
      </c>
      <c r="I15" s="435">
        <v>4087230.6596000041</v>
      </c>
      <c r="J15" s="435">
        <v>1571161.2049000007</v>
      </c>
      <c r="K15" s="435">
        <v>0</v>
      </c>
      <c r="L15" s="435">
        <v>16810650.072999995</v>
      </c>
      <c r="M15" s="435">
        <v>6280179.1690999949</v>
      </c>
      <c r="N15" s="435">
        <v>2063135.5525999998</v>
      </c>
      <c r="O15" s="435">
        <v>2713326.6223999984</v>
      </c>
      <c r="P15" s="435">
        <v>2296507.0638000001</v>
      </c>
      <c r="Q15" s="435">
        <v>2187199.9825999998</v>
      </c>
      <c r="R15" s="435">
        <v>1270301.6825000001</v>
      </c>
      <c r="S15" s="435">
        <v>0</v>
      </c>
      <c r="T15" s="478"/>
      <c r="U15" s="435"/>
      <c r="V15" s="435"/>
      <c r="W15" s="435"/>
      <c r="X15" s="435"/>
      <c r="Y15" s="435"/>
      <c r="Z15" s="435"/>
      <c r="AA15" s="477"/>
    </row>
    <row r="16" spans="1:27">
      <c r="A16" s="491">
        <v>1.3</v>
      </c>
      <c r="B16" s="490" t="s">
        <v>531</v>
      </c>
      <c r="C16" s="489"/>
      <c r="D16" s="487"/>
      <c r="E16" s="487"/>
      <c r="F16" s="487"/>
      <c r="G16" s="487"/>
      <c r="H16" s="487"/>
      <c r="I16" s="487"/>
      <c r="J16" s="487"/>
      <c r="K16" s="487"/>
      <c r="L16" s="487"/>
      <c r="M16" s="487"/>
      <c r="N16" s="487"/>
      <c r="O16" s="487"/>
      <c r="P16" s="487"/>
      <c r="Q16" s="487"/>
      <c r="R16" s="487"/>
      <c r="S16" s="486"/>
      <c r="T16" s="488"/>
      <c r="U16" s="487"/>
      <c r="V16" s="487"/>
      <c r="W16" s="487"/>
      <c r="X16" s="487"/>
      <c r="Y16" s="487"/>
      <c r="Z16" s="487"/>
      <c r="AA16" s="486"/>
    </row>
    <row r="17" spans="1:27">
      <c r="A17" s="483" t="s">
        <v>493</v>
      </c>
      <c r="B17" s="485" t="s">
        <v>494</v>
      </c>
      <c r="C17" s="498">
        <v>1221094917.169996</v>
      </c>
      <c r="D17" s="435">
        <v>1114928194.2900012</v>
      </c>
      <c r="E17" s="435">
        <v>1114905440.0800011</v>
      </c>
      <c r="F17" s="435">
        <v>0</v>
      </c>
      <c r="G17" s="435">
        <v>0</v>
      </c>
      <c r="H17" s="435">
        <v>66004104.250000022</v>
      </c>
      <c r="I17" s="435">
        <v>57375406.530000001</v>
      </c>
      <c r="J17" s="435">
        <v>8628697.7200000025</v>
      </c>
      <c r="K17" s="435">
        <v>0</v>
      </c>
      <c r="L17" s="435">
        <v>40162618.62999998</v>
      </c>
      <c r="M17" s="435">
        <v>16029301.399999993</v>
      </c>
      <c r="N17" s="435">
        <v>4798555.07</v>
      </c>
      <c r="O17" s="435">
        <v>7153758.0700000012</v>
      </c>
      <c r="P17" s="435">
        <v>3967502.1899999995</v>
      </c>
      <c r="Q17" s="435">
        <v>5514386.8599999994</v>
      </c>
      <c r="R17" s="435">
        <v>2699115.04</v>
      </c>
      <c r="S17" s="435">
        <v>0</v>
      </c>
      <c r="T17" s="478"/>
      <c r="U17" s="435"/>
      <c r="V17" s="435"/>
      <c r="W17" s="435"/>
      <c r="X17" s="435"/>
      <c r="Y17" s="435"/>
      <c r="Z17" s="435"/>
      <c r="AA17" s="477"/>
    </row>
    <row r="18" spans="1:27">
      <c r="A18" s="481" t="s">
        <v>495</v>
      </c>
      <c r="B18" s="482" t="s">
        <v>496</v>
      </c>
      <c r="C18" s="498">
        <v>1016343896.7199992</v>
      </c>
      <c r="D18" s="435">
        <v>918348051.28000009</v>
      </c>
      <c r="E18" s="435">
        <v>918348051.28000009</v>
      </c>
      <c r="F18" s="435">
        <v>0</v>
      </c>
      <c r="G18" s="435">
        <v>0</v>
      </c>
      <c r="H18" s="435">
        <v>61573569.369999982</v>
      </c>
      <c r="I18" s="435">
        <v>54190507.769999966</v>
      </c>
      <c r="J18" s="435">
        <v>7383061.6000000015</v>
      </c>
      <c r="K18" s="435">
        <v>0</v>
      </c>
      <c r="L18" s="435">
        <v>36422276.07</v>
      </c>
      <c r="M18" s="435">
        <v>15603115.379999997</v>
      </c>
      <c r="N18" s="435">
        <v>4231941.6099999994</v>
      </c>
      <c r="O18" s="435">
        <v>6481604.1499999994</v>
      </c>
      <c r="P18" s="435">
        <v>2404262.4300000002</v>
      </c>
      <c r="Q18" s="435">
        <v>5002237.4600000009</v>
      </c>
      <c r="R18" s="435">
        <v>2699115.04</v>
      </c>
      <c r="S18" s="435">
        <v>0</v>
      </c>
      <c r="T18" s="478"/>
      <c r="U18" s="435"/>
      <c r="V18" s="435"/>
      <c r="W18" s="435"/>
      <c r="X18" s="435"/>
      <c r="Y18" s="435"/>
      <c r="Z18" s="435"/>
      <c r="AA18" s="477"/>
    </row>
    <row r="19" spans="1:27">
      <c r="A19" s="483" t="s">
        <v>497</v>
      </c>
      <c r="B19" s="484" t="s">
        <v>498</v>
      </c>
      <c r="C19" s="498">
        <v>3589152623.7636166</v>
      </c>
      <c r="D19" s="435">
        <v>3493351240.596817</v>
      </c>
      <c r="E19" s="435">
        <v>3493319110.8068171</v>
      </c>
      <c r="F19" s="435">
        <v>0</v>
      </c>
      <c r="G19" s="435">
        <v>0</v>
      </c>
      <c r="H19" s="435">
        <v>61576602.793099947</v>
      </c>
      <c r="I19" s="435">
        <v>50291926.610699967</v>
      </c>
      <c r="J19" s="435">
        <v>11284676.182399997</v>
      </c>
      <c r="K19" s="435">
        <v>0</v>
      </c>
      <c r="L19" s="435">
        <v>34224780.373700008</v>
      </c>
      <c r="M19" s="435">
        <v>16817939.272900008</v>
      </c>
      <c r="N19" s="435">
        <v>2063838.1258000003</v>
      </c>
      <c r="O19" s="435">
        <v>6229695.9392999997</v>
      </c>
      <c r="P19" s="435">
        <v>2118517.1267000008</v>
      </c>
      <c r="Q19" s="435">
        <v>5401305.1990000019</v>
      </c>
      <c r="R19" s="435">
        <v>1593484.71</v>
      </c>
      <c r="S19" s="435">
        <v>0</v>
      </c>
      <c r="T19" s="478"/>
      <c r="U19" s="435"/>
      <c r="V19" s="435"/>
      <c r="W19" s="435"/>
      <c r="X19" s="435"/>
      <c r="Y19" s="435"/>
      <c r="Z19" s="435"/>
      <c r="AA19" s="477"/>
    </row>
    <row r="20" spans="1:27">
      <c r="A20" s="481" t="s">
        <v>499</v>
      </c>
      <c r="B20" s="482" t="s">
        <v>496</v>
      </c>
      <c r="C20" s="498">
        <v>3399034161.7299991</v>
      </c>
      <c r="D20" s="435">
        <v>3313954294.8599977</v>
      </c>
      <c r="E20" s="435">
        <v>3313954294.8599977</v>
      </c>
      <c r="F20" s="435">
        <v>0</v>
      </c>
      <c r="G20" s="435">
        <v>0</v>
      </c>
      <c r="H20" s="435">
        <v>54231717.679999977</v>
      </c>
      <c r="I20" s="435">
        <v>43903121.519999981</v>
      </c>
      <c r="J20" s="435">
        <v>10328596.159999998</v>
      </c>
      <c r="K20" s="435">
        <v>0</v>
      </c>
      <c r="L20" s="435">
        <v>30848149.190000013</v>
      </c>
      <c r="M20" s="435">
        <v>15401230.300000003</v>
      </c>
      <c r="N20" s="435">
        <v>1832542.9200000002</v>
      </c>
      <c r="O20" s="435">
        <v>5715102.3000000017</v>
      </c>
      <c r="P20" s="435">
        <v>1142558.3399999996</v>
      </c>
      <c r="Q20" s="435">
        <v>5163230.620000001</v>
      </c>
      <c r="R20" s="435">
        <v>1593484.71</v>
      </c>
      <c r="S20" s="435">
        <v>0</v>
      </c>
      <c r="T20" s="478"/>
      <c r="U20" s="435"/>
      <c r="V20" s="435"/>
      <c r="W20" s="435"/>
      <c r="X20" s="435"/>
      <c r="Y20" s="435"/>
      <c r="Z20" s="435"/>
      <c r="AA20" s="477"/>
    </row>
    <row r="21" spans="1:27">
      <c r="A21" s="480">
        <v>1.4</v>
      </c>
      <c r="B21" s="479" t="s">
        <v>500</v>
      </c>
      <c r="C21" s="498">
        <v>65143188.140000001</v>
      </c>
      <c r="D21" s="435">
        <v>63981245.510000005</v>
      </c>
      <c r="E21" s="435">
        <v>63981245.510000005</v>
      </c>
      <c r="F21" s="435">
        <v>0</v>
      </c>
      <c r="G21" s="435">
        <v>0</v>
      </c>
      <c r="H21" s="435">
        <v>765905.35</v>
      </c>
      <c r="I21" s="435">
        <v>709245.16999999993</v>
      </c>
      <c r="J21" s="435">
        <v>56660.18</v>
      </c>
      <c r="K21" s="435">
        <v>0</v>
      </c>
      <c r="L21" s="435">
        <v>396037.28</v>
      </c>
      <c r="M21" s="435">
        <v>17344.73</v>
      </c>
      <c r="N21" s="435">
        <v>153000</v>
      </c>
      <c r="O21" s="435">
        <v>0</v>
      </c>
      <c r="P21" s="435">
        <v>225692.55</v>
      </c>
      <c r="Q21" s="435">
        <v>0</v>
      </c>
      <c r="R21" s="435">
        <v>0</v>
      </c>
      <c r="S21" s="435">
        <v>0</v>
      </c>
      <c r="T21" s="478"/>
      <c r="U21" s="435"/>
      <c r="V21" s="435"/>
      <c r="W21" s="435"/>
      <c r="X21" s="435"/>
      <c r="Y21" s="435"/>
      <c r="Z21" s="435"/>
      <c r="AA21" s="477"/>
    </row>
    <row r="22" spans="1:27" ht="12.6" thickBot="1">
      <c r="A22" s="476">
        <v>1.5</v>
      </c>
      <c r="B22" s="475" t="s">
        <v>501</v>
      </c>
      <c r="C22" s="533">
        <v>0</v>
      </c>
      <c r="D22" s="534">
        <v>0</v>
      </c>
      <c r="E22" s="534">
        <v>0</v>
      </c>
      <c r="F22" s="534">
        <v>0</v>
      </c>
      <c r="G22" s="534">
        <v>0</v>
      </c>
      <c r="H22" s="534">
        <v>0</v>
      </c>
      <c r="I22" s="534">
        <v>0</v>
      </c>
      <c r="J22" s="534">
        <v>0</v>
      </c>
      <c r="K22" s="534">
        <v>0</v>
      </c>
      <c r="L22" s="534">
        <v>0</v>
      </c>
      <c r="M22" s="534">
        <v>0</v>
      </c>
      <c r="N22" s="534">
        <v>0</v>
      </c>
      <c r="O22" s="534">
        <v>0</v>
      </c>
      <c r="P22" s="534">
        <v>0</v>
      </c>
      <c r="Q22" s="534">
        <v>0</v>
      </c>
      <c r="R22" s="534">
        <v>0</v>
      </c>
      <c r="S22" s="534">
        <v>0</v>
      </c>
      <c r="T22" s="474"/>
      <c r="U22" s="473"/>
      <c r="V22" s="473"/>
      <c r="W22" s="473"/>
      <c r="X22" s="473"/>
      <c r="Y22" s="473"/>
      <c r="Z22" s="473"/>
      <c r="AA22" s="472"/>
    </row>
    <row r="25" spans="1:27">
      <c r="C25" s="707"/>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09375" defaultRowHeight="12"/>
  <cols>
    <col min="1" max="1" width="11.88671875" style="446" bestFit="1" customWidth="1"/>
    <col min="2" max="2" width="93.44140625" style="446" customWidth="1"/>
    <col min="3" max="3" width="14.5546875" style="446" customWidth="1"/>
    <col min="4" max="5" width="16.109375" style="446" customWidth="1"/>
    <col min="6" max="6" width="16.109375" style="465" customWidth="1"/>
    <col min="7" max="7" width="25.33203125" style="465" customWidth="1"/>
    <col min="8" max="8" width="16.109375" style="446" customWidth="1"/>
    <col min="9" max="11" width="16.109375" style="465" customWidth="1"/>
    <col min="12" max="12" width="26.33203125" style="465" customWidth="1"/>
    <col min="13" max="16384" width="9.109375" style="446"/>
  </cols>
  <sheetData>
    <row r="1" spans="1:12" ht="13.8">
      <c r="A1" s="347" t="s">
        <v>30</v>
      </c>
      <c r="B1" s="432" t="str">
        <f>Info!C2</f>
        <v>Terabank</v>
      </c>
      <c r="F1" s="446"/>
      <c r="G1" s="446"/>
      <c r="I1" s="446"/>
      <c r="J1" s="446"/>
      <c r="K1" s="446"/>
      <c r="L1" s="446"/>
    </row>
    <row r="2" spans="1:12">
      <c r="A2" s="347" t="s">
        <v>31</v>
      </c>
      <c r="B2" s="431">
        <f>'1. key ratios'!B2</f>
        <v>45291</v>
      </c>
      <c r="F2" s="446"/>
      <c r="G2" s="446"/>
      <c r="I2" s="446"/>
      <c r="J2" s="446"/>
      <c r="K2" s="446"/>
      <c r="L2" s="446"/>
    </row>
    <row r="3" spans="1:12">
      <c r="A3" s="348" t="s">
        <v>502</v>
      </c>
      <c r="F3" s="446"/>
      <c r="G3" s="446"/>
      <c r="I3" s="446"/>
      <c r="J3" s="446"/>
      <c r="K3" s="446"/>
      <c r="L3" s="446"/>
    </row>
    <row r="4" spans="1:12">
      <c r="F4" s="446"/>
      <c r="G4" s="446"/>
      <c r="I4" s="446"/>
      <c r="J4" s="446"/>
      <c r="K4" s="446"/>
      <c r="L4" s="446"/>
    </row>
    <row r="5" spans="1:12" ht="37.5" customHeight="1">
      <c r="A5" s="648" t="s">
        <v>519</v>
      </c>
      <c r="B5" s="649"/>
      <c r="C5" s="694" t="s">
        <v>503</v>
      </c>
      <c r="D5" s="695"/>
      <c r="E5" s="695"/>
      <c r="F5" s="695"/>
      <c r="G5" s="695"/>
      <c r="H5" s="694" t="s">
        <v>663</v>
      </c>
      <c r="I5" s="696"/>
      <c r="J5" s="696"/>
      <c r="K5" s="696"/>
      <c r="L5" s="697"/>
    </row>
    <row r="6" spans="1:12" ht="39.6" customHeight="1">
      <c r="A6" s="652"/>
      <c r="B6" s="653"/>
      <c r="C6" s="350"/>
      <c r="D6" s="444" t="s">
        <v>684</v>
      </c>
      <c r="E6" s="444" t="s">
        <v>683</v>
      </c>
      <c r="F6" s="444" t="s">
        <v>682</v>
      </c>
      <c r="G6" s="444" t="s">
        <v>681</v>
      </c>
      <c r="H6" s="466"/>
      <c r="I6" s="444" t="s">
        <v>684</v>
      </c>
      <c r="J6" s="444" t="s">
        <v>683</v>
      </c>
      <c r="K6" s="444" t="s">
        <v>682</v>
      </c>
      <c r="L6" s="444" t="s">
        <v>681</v>
      </c>
    </row>
    <row r="7" spans="1:12">
      <c r="A7" s="435">
        <v>1</v>
      </c>
      <c r="B7" s="450" t="s">
        <v>522</v>
      </c>
      <c r="C7" s="450">
        <v>67378667.324199915</v>
      </c>
      <c r="D7" s="450">
        <v>65064976.731399916</v>
      </c>
      <c r="E7" s="450">
        <v>924725.02049999987</v>
      </c>
      <c r="F7" s="450">
        <v>1388965.5722999997</v>
      </c>
      <c r="G7" s="450">
        <v>0</v>
      </c>
      <c r="H7" s="450">
        <v>1263839.8674000001</v>
      </c>
      <c r="I7" s="450">
        <v>295509.57150000049</v>
      </c>
      <c r="J7" s="450">
        <v>59650.039399999987</v>
      </c>
      <c r="K7" s="450">
        <v>908680.25649999967</v>
      </c>
      <c r="L7" s="450">
        <v>0</v>
      </c>
    </row>
    <row r="8" spans="1:12">
      <c r="A8" s="435">
        <v>2</v>
      </c>
      <c r="B8" s="450" t="s">
        <v>435</v>
      </c>
      <c r="C8" s="450">
        <v>25491669.571499947</v>
      </c>
      <c r="D8" s="450">
        <v>23858984.492899947</v>
      </c>
      <c r="E8" s="450">
        <v>1134584.0899999999</v>
      </c>
      <c r="F8" s="450">
        <v>498100.98860000004</v>
      </c>
      <c r="G8" s="450">
        <v>0</v>
      </c>
      <c r="H8" s="450">
        <v>443445.91200000013</v>
      </c>
      <c r="I8" s="450">
        <v>80403.369700000054</v>
      </c>
      <c r="J8" s="450">
        <v>155530.17400000003</v>
      </c>
      <c r="K8" s="450">
        <v>207512.3683</v>
      </c>
      <c r="L8" s="450">
        <v>0</v>
      </c>
    </row>
    <row r="9" spans="1:12">
      <c r="A9" s="435">
        <v>3</v>
      </c>
      <c r="B9" s="450" t="s">
        <v>436</v>
      </c>
      <c r="C9" s="450">
        <v>25652877.2467</v>
      </c>
      <c r="D9" s="450">
        <v>25652877.2467</v>
      </c>
      <c r="E9" s="450">
        <v>0</v>
      </c>
      <c r="F9" s="450">
        <v>0</v>
      </c>
      <c r="G9" s="450">
        <v>0</v>
      </c>
      <c r="H9" s="450">
        <v>203.31650000000002</v>
      </c>
      <c r="I9" s="450">
        <v>203.31650000000002</v>
      </c>
      <c r="J9" s="450">
        <v>0</v>
      </c>
      <c r="K9" s="450">
        <v>0</v>
      </c>
      <c r="L9" s="450">
        <v>0</v>
      </c>
    </row>
    <row r="10" spans="1:12">
      <c r="A10" s="435">
        <v>4</v>
      </c>
      <c r="B10" s="450" t="s">
        <v>523</v>
      </c>
      <c r="C10" s="450">
        <v>110428918.94027609</v>
      </c>
      <c r="D10" s="450">
        <v>104332575.62417608</v>
      </c>
      <c r="E10" s="450">
        <v>2760398.9970999998</v>
      </c>
      <c r="F10" s="450">
        <v>3335944.3190000001</v>
      </c>
      <c r="G10" s="450">
        <v>0</v>
      </c>
      <c r="H10" s="450">
        <v>1997641.0412642779</v>
      </c>
      <c r="I10" s="450">
        <v>404588.98676427797</v>
      </c>
      <c r="J10" s="450">
        <v>465714.60460000002</v>
      </c>
      <c r="K10" s="450">
        <v>1127337.4498999999</v>
      </c>
      <c r="L10" s="450">
        <v>0</v>
      </c>
    </row>
    <row r="11" spans="1:12">
      <c r="A11" s="435">
        <v>5</v>
      </c>
      <c r="B11" s="450" t="s">
        <v>437</v>
      </c>
      <c r="C11" s="450">
        <v>86389707.151599988</v>
      </c>
      <c r="D11" s="450">
        <v>77150180.123099983</v>
      </c>
      <c r="E11" s="450">
        <v>3581476.4866999998</v>
      </c>
      <c r="F11" s="450">
        <v>5658050.5418000007</v>
      </c>
      <c r="G11" s="450">
        <v>0</v>
      </c>
      <c r="H11" s="450">
        <v>1912114.2047999997</v>
      </c>
      <c r="I11" s="450">
        <v>373332.5610999997</v>
      </c>
      <c r="J11" s="450">
        <v>247360.7292</v>
      </c>
      <c r="K11" s="450">
        <v>1291420.9145</v>
      </c>
      <c r="L11" s="450">
        <v>0</v>
      </c>
    </row>
    <row r="12" spans="1:12">
      <c r="A12" s="435">
        <v>6</v>
      </c>
      <c r="B12" s="450" t="s">
        <v>438</v>
      </c>
      <c r="C12" s="450">
        <v>36807504.731715538</v>
      </c>
      <c r="D12" s="450">
        <v>26396002.645115539</v>
      </c>
      <c r="E12" s="450">
        <v>7922903.8044999987</v>
      </c>
      <c r="F12" s="450">
        <v>2488598.2821</v>
      </c>
      <c r="G12" s="450">
        <v>0</v>
      </c>
      <c r="H12" s="450">
        <v>2066409.1755871312</v>
      </c>
      <c r="I12" s="450">
        <v>121646.70338713085</v>
      </c>
      <c r="J12" s="450">
        <v>848909.20600000001</v>
      </c>
      <c r="K12" s="450">
        <v>1095853.2662000002</v>
      </c>
      <c r="L12" s="450">
        <v>0</v>
      </c>
    </row>
    <row r="13" spans="1:12">
      <c r="A13" s="435">
        <v>7</v>
      </c>
      <c r="B13" s="450" t="s">
        <v>439</v>
      </c>
      <c r="C13" s="450">
        <v>84556710.783854097</v>
      </c>
      <c r="D13" s="450">
        <v>74937975.89525409</v>
      </c>
      <c r="E13" s="450">
        <v>7583355.3667000011</v>
      </c>
      <c r="F13" s="450">
        <v>2035379.5218999998</v>
      </c>
      <c r="G13" s="450">
        <v>0</v>
      </c>
      <c r="H13" s="450">
        <v>1630780.8049307026</v>
      </c>
      <c r="I13" s="450">
        <v>285512.49713070254</v>
      </c>
      <c r="J13" s="450">
        <v>554061.87990000006</v>
      </c>
      <c r="K13" s="450">
        <v>791206.42790000001</v>
      </c>
      <c r="L13" s="450">
        <v>0</v>
      </c>
    </row>
    <row r="14" spans="1:12">
      <c r="A14" s="435">
        <v>8</v>
      </c>
      <c r="B14" s="450" t="s">
        <v>440</v>
      </c>
      <c r="C14" s="450">
        <v>54259197.933500014</v>
      </c>
      <c r="D14" s="450">
        <v>46758248.596200012</v>
      </c>
      <c r="E14" s="450">
        <v>5818877.5261000004</v>
      </c>
      <c r="F14" s="450">
        <v>1682071.8112000001</v>
      </c>
      <c r="G14" s="450">
        <v>0</v>
      </c>
      <c r="H14" s="450">
        <v>1118325.3981000001</v>
      </c>
      <c r="I14" s="450">
        <v>285500.29689999996</v>
      </c>
      <c r="J14" s="450">
        <v>174360.02160000004</v>
      </c>
      <c r="K14" s="450">
        <v>658465.07960000017</v>
      </c>
      <c r="L14" s="450">
        <v>0</v>
      </c>
    </row>
    <row r="15" spans="1:12">
      <c r="A15" s="435">
        <v>9</v>
      </c>
      <c r="B15" s="450" t="s">
        <v>441</v>
      </c>
      <c r="C15" s="450">
        <v>27834860.952099998</v>
      </c>
      <c r="D15" s="450">
        <v>27636549.572099999</v>
      </c>
      <c r="E15" s="450">
        <v>195084.65000000002</v>
      </c>
      <c r="F15" s="450">
        <v>3226.73</v>
      </c>
      <c r="G15" s="450">
        <v>0</v>
      </c>
      <c r="H15" s="450">
        <v>149621.49040000001</v>
      </c>
      <c r="I15" s="450">
        <v>116217.6391</v>
      </c>
      <c r="J15" s="450">
        <v>30177.121299999999</v>
      </c>
      <c r="K15" s="450">
        <v>3226.73</v>
      </c>
      <c r="L15" s="450">
        <v>0</v>
      </c>
    </row>
    <row r="16" spans="1:12">
      <c r="A16" s="435">
        <v>10</v>
      </c>
      <c r="B16" s="450" t="s">
        <v>442</v>
      </c>
      <c r="C16" s="450">
        <v>15345416.388499999</v>
      </c>
      <c r="D16" s="450">
        <v>14294949.0934</v>
      </c>
      <c r="E16" s="450">
        <v>140260.94999999998</v>
      </c>
      <c r="F16" s="450">
        <v>910206.34510000004</v>
      </c>
      <c r="G16" s="450">
        <v>0</v>
      </c>
      <c r="H16" s="450">
        <v>696462.34889999998</v>
      </c>
      <c r="I16" s="450">
        <v>68858.849199999953</v>
      </c>
      <c r="J16" s="450">
        <v>9845.4250000000011</v>
      </c>
      <c r="K16" s="450">
        <v>617758.0747</v>
      </c>
      <c r="L16" s="450">
        <v>0</v>
      </c>
    </row>
    <row r="17" spans="1:12">
      <c r="A17" s="435">
        <v>11</v>
      </c>
      <c r="B17" s="450" t="s">
        <v>443</v>
      </c>
      <c r="C17" s="450">
        <v>10574382.150000002</v>
      </c>
      <c r="D17" s="450">
        <v>8275909.9571000012</v>
      </c>
      <c r="E17" s="450">
        <v>1513931.2568999999</v>
      </c>
      <c r="F17" s="450">
        <v>784540.93599999999</v>
      </c>
      <c r="G17" s="450">
        <v>0</v>
      </c>
      <c r="H17" s="450">
        <v>598892.66479999991</v>
      </c>
      <c r="I17" s="450">
        <v>42593.312600000005</v>
      </c>
      <c r="J17" s="450">
        <v>279293.97769999999</v>
      </c>
      <c r="K17" s="450">
        <v>277005.37449999998</v>
      </c>
      <c r="L17" s="450">
        <v>0</v>
      </c>
    </row>
    <row r="18" spans="1:12">
      <c r="A18" s="435">
        <v>12</v>
      </c>
      <c r="B18" s="450" t="s">
        <v>444</v>
      </c>
      <c r="C18" s="450">
        <v>84207387.74409987</v>
      </c>
      <c r="D18" s="450">
        <v>77710665.649999872</v>
      </c>
      <c r="E18" s="450">
        <v>2700444.4611</v>
      </c>
      <c r="F18" s="450">
        <v>3796277.6330000018</v>
      </c>
      <c r="G18" s="450">
        <v>0</v>
      </c>
      <c r="H18" s="450">
        <v>2440840.2942121131</v>
      </c>
      <c r="I18" s="450">
        <v>408996.33161211346</v>
      </c>
      <c r="J18" s="450">
        <v>267940.24249999999</v>
      </c>
      <c r="K18" s="450">
        <v>1763903.7200999996</v>
      </c>
      <c r="L18" s="450">
        <v>0</v>
      </c>
    </row>
    <row r="19" spans="1:12">
      <c r="A19" s="435">
        <v>13</v>
      </c>
      <c r="B19" s="450" t="s">
        <v>445</v>
      </c>
      <c r="C19" s="450">
        <v>29479004.184799999</v>
      </c>
      <c r="D19" s="450">
        <v>27203178.375</v>
      </c>
      <c r="E19" s="450">
        <v>1881311.6398</v>
      </c>
      <c r="F19" s="450">
        <v>394514.16999999993</v>
      </c>
      <c r="G19" s="450">
        <v>0</v>
      </c>
      <c r="H19" s="450">
        <v>609441.39819702646</v>
      </c>
      <c r="I19" s="450">
        <v>151008.00569702653</v>
      </c>
      <c r="J19" s="450">
        <v>156881.1678</v>
      </c>
      <c r="K19" s="450">
        <v>301552.22469999996</v>
      </c>
      <c r="L19" s="450">
        <v>0</v>
      </c>
    </row>
    <row r="20" spans="1:12">
      <c r="A20" s="435">
        <v>14</v>
      </c>
      <c r="B20" s="450" t="s">
        <v>446</v>
      </c>
      <c r="C20" s="450">
        <v>115858676.07520011</v>
      </c>
      <c r="D20" s="450">
        <v>101437686.91910012</v>
      </c>
      <c r="E20" s="450">
        <v>10117689.2883</v>
      </c>
      <c r="F20" s="450">
        <v>4303299.8678000001</v>
      </c>
      <c r="G20" s="450">
        <v>0</v>
      </c>
      <c r="H20" s="450">
        <v>3345814.8182688737</v>
      </c>
      <c r="I20" s="450">
        <v>375346.7599688737</v>
      </c>
      <c r="J20" s="450">
        <v>750489.29879999999</v>
      </c>
      <c r="K20" s="450">
        <v>2219978.7595000002</v>
      </c>
      <c r="L20" s="450">
        <v>0</v>
      </c>
    </row>
    <row r="21" spans="1:12">
      <c r="A21" s="435">
        <v>15</v>
      </c>
      <c r="B21" s="450" t="s">
        <v>447</v>
      </c>
      <c r="C21" s="450">
        <v>36734568.347600013</v>
      </c>
      <c r="D21" s="450">
        <v>31141000.495800018</v>
      </c>
      <c r="E21" s="450">
        <v>5066266.2089</v>
      </c>
      <c r="F21" s="450">
        <v>527301.64289999998</v>
      </c>
      <c r="G21" s="450">
        <v>0</v>
      </c>
      <c r="H21" s="450">
        <v>459446.55930000002</v>
      </c>
      <c r="I21" s="450">
        <v>151590.65420000005</v>
      </c>
      <c r="J21" s="450">
        <v>117856.09359999999</v>
      </c>
      <c r="K21" s="450">
        <v>189999.81150000001</v>
      </c>
      <c r="L21" s="450">
        <v>0</v>
      </c>
    </row>
    <row r="22" spans="1:12">
      <c r="A22" s="435">
        <v>16</v>
      </c>
      <c r="B22" s="450" t="s">
        <v>448</v>
      </c>
      <c r="C22" s="450">
        <v>268022.73340000003</v>
      </c>
      <c r="D22" s="450">
        <v>268022.73340000003</v>
      </c>
      <c r="E22" s="450">
        <v>0</v>
      </c>
      <c r="F22" s="450">
        <v>0</v>
      </c>
      <c r="G22" s="450">
        <v>0</v>
      </c>
      <c r="H22" s="450">
        <v>789.84039999999993</v>
      </c>
      <c r="I22" s="450">
        <v>789.84039999999993</v>
      </c>
      <c r="J22" s="450">
        <v>0</v>
      </c>
      <c r="K22" s="450">
        <v>0</v>
      </c>
      <c r="L22" s="450">
        <v>0</v>
      </c>
    </row>
    <row r="23" spans="1:12">
      <c r="A23" s="435">
        <v>17</v>
      </c>
      <c r="B23" s="450" t="s">
        <v>526</v>
      </c>
      <c r="C23" s="450">
        <v>5405188.5439999998</v>
      </c>
      <c r="D23" s="450">
        <v>4565255.7928999998</v>
      </c>
      <c r="E23" s="450">
        <v>838979.36109999998</v>
      </c>
      <c r="F23" s="450">
        <v>953.39</v>
      </c>
      <c r="G23" s="450">
        <v>0</v>
      </c>
      <c r="H23" s="450">
        <v>92213.876099999994</v>
      </c>
      <c r="I23" s="450">
        <v>23095.577000000001</v>
      </c>
      <c r="J23" s="450">
        <v>68390.066399999996</v>
      </c>
      <c r="K23" s="450">
        <v>728.23270000000002</v>
      </c>
      <c r="L23" s="450">
        <v>0</v>
      </c>
    </row>
    <row r="24" spans="1:12">
      <c r="A24" s="435">
        <v>18</v>
      </c>
      <c r="B24" s="450" t="s">
        <v>449</v>
      </c>
      <c r="C24" s="450">
        <v>15608580.950000001</v>
      </c>
      <c r="D24" s="450">
        <v>15600619.940000001</v>
      </c>
      <c r="E24" s="450">
        <v>0</v>
      </c>
      <c r="F24" s="450">
        <v>7961.01</v>
      </c>
      <c r="G24" s="450">
        <v>0</v>
      </c>
      <c r="H24" s="450">
        <v>22594.758600000001</v>
      </c>
      <c r="I24" s="450">
        <v>14633.748599999999</v>
      </c>
      <c r="J24" s="450">
        <v>0</v>
      </c>
      <c r="K24" s="450">
        <v>7961.01</v>
      </c>
      <c r="L24" s="450">
        <v>0</v>
      </c>
    </row>
    <row r="25" spans="1:12">
      <c r="A25" s="435">
        <v>19</v>
      </c>
      <c r="B25" s="450" t="s">
        <v>450</v>
      </c>
      <c r="C25" s="450">
        <v>2353384.5900000003</v>
      </c>
      <c r="D25" s="450">
        <v>2313467.1800000002</v>
      </c>
      <c r="E25" s="450">
        <v>0</v>
      </c>
      <c r="F25" s="450">
        <v>39917.410000000003</v>
      </c>
      <c r="G25" s="450">
        <v>0</v>
      </c>
      <c r="H25" s="450">
        <v>27859.6698</v>
      </c>
      <c r="I25" s="450">
        <v>14299.9856</v>
      </c>
      <c r="J25" s="450">
        <v>0</v>
      </c>
      <c r="K25" s="450">
        <v>13559.6842</v>
      </c>
      <c r="L25" s="450">
        <v>0</v>
      </c>
    </row>
    <row r="26" spans="1:12">
      <c r="A26" s="435">
        <v>20</v>
      </c>
      <c r="B26" s="450" t="s">
        <v>525</v>
      </c>
      <c r="C26" s="450">
        <v>34477380.892500013</v>
      </c>
      <c r="D26" s="450">
        <v>34061369.450900011</v>
      </c>
      <c r="E26" s="450">
        <v>216913.98389999999</v>
      </c>
      <c r="F26" s="450">
        <v>199097.45769999997</v>
      </c>
      <c r="G26" s="450">
        <v>0</v>
      </c>
      <c r="H26" s="450">
        <v>296485.70637043775</v>
      </c>
      <c r="I26" s="450">
        <v>144507.72927043773</v>
      </c>
      <c r="J26" s="450">
        <v>30872.611000000001</v>
      </c>
      <c r="K26" s="450">
        <v>121105.36609999998</v>
      </c>
      <c r="L26" s="450">
        <v>0</v>
      </c>
    </row>
    <row r="27" spans="1:12">
      <c r="A27" s="435">
        <v>21</v>
      </c>
      <c r="B27" s="450" t="s">
        <v>451</v>
      </c>
      <c r="C27" s="450">
        <v>4560736.4106000001</v>
      </c>
      <c r="D27" s="450">
        <v>4303598.4414999997</v>
      </c>
      <c r="E27" s="450">
        <v>226156.7291</v>
      </c>
      <c r="F27" s="450">
        <v>30981.239999999998</v>
      </c>
      <c r="G27" s="450">
        <v>0</v>
      </c>
      <c r="H27" s="450">
        <v>66745.607499999998</v>
      </c>
      <c r="I27" s="450">
        <v>18281.9607</v>
      </c>
      <c r="J27" s="450">
        <v>17648.119500000001</v>
      </c>
      <c r="K27" s="450">
        <v>30815.527300000002</v>
      </c>
      <c r="L27" s="450">
        <v>0</v>
      </c>
    </row>
    <row r="28" spans="1:12">
      <c r="A28" s="435">
        <v>22</v>
      </c>
      <c r="B28" s="450" t="s">
        <v>452</v>
      </c>
      <c r="C28" s="450">
        <v>1470267.7943000002</v>
      </c>
      <c r="D28" s="450">
        <v>868170.59770000027</v>
      </c>
      <c r="E28" s="450">
        <v>25535.5766</v>
      </c>
      <c r="F28" s="450">
        <v>576561.62</v>
      </c>
      <c r="G28" s="450">
        <v>0</v>
      </c>
      <c r="H28" s="450">
        <v>340449.22079999995</v>
      </c>
      <c r="I28" s="450">
        <v>3937.9557000000004</v>
      </c>
      <c r="J28" s="450">
        <v>1734.7867999999999</v>
      </c>
      <c r="K28" s="450">
        <v>334776.47829999996</v>
      </c>
      <c r="L28" s="450">
        <v>0</v>
      </c>
    </row>
    <row r="29" spans="1:12">
      <c r="A29" s="435">
        <v>23</v>
      </c>
      <c r="B29" s="450" t="s">
        <v>453</v>
      </c>
      <c r="C29" s="450">
        <v>166763159.69479597</v>
      </c>
      <c r="D29" s="450">
        <v>155589038.19489595</v>
      </c>
      <c r="E29" s="450">
        <v>7067210.2032000003</v>
      </c>
      <c r="F29" s="450">
        <v>4106911.2966999975</v>
      </c>
      <c r="G29" s="450">
        <v>0</v>
      </c>
      <c r="H29" s="450">
        <v>3100130.4514932306</v>
      </c>
      <c r="I29" s="450">
        <v>735130.75779322907</v>
      </c>
      <c r="J29" s="450">
        <v>466167.58949999994</v>
      </c>
      <c r="K29" s="450">
        <v>1898832.1042000013</v>
      </c>
      <c r="L29" s="450">
        <v>0</v>
      </c>
    </row>
    <row r="30" spans="1:12">
      <c r="A30" s="435">
        <v>24</v>
      </c>
      <c r="B30" s="450" t="s">
        <v>524</v>
      </c>
      <c r="C30" s="450">
        <v>165970738.0045</v>
      </c>
      <c r="D30" s="450">
        <v>157021858.83960003</v>
      </c>
      <c r="E30" s="450">
        <v>4933166.7484999998</v>
      </c>
      <c r="F30" s="450">
        <v>4015712.4164</v>
      </c>
      <c r="G30" s="450">
        <v>0</v>
      </c>
      <c r="H30" s="450">
        <v>3809631.6477999976</v>
      </c>
      <c r="I30" s="450">
        <v>1151463.9685999979</v>
      </c>
      <c r="J30" s="450">
        <v>838090.34649999952</v>
      </c>
      <c r="K30" s="450">
        <v>1820077.3327000004</v>
      </c>
      <c r="L30" s="450">
        <v>0</v>
      </c>
    </row>
    <row r="31" spans="1:12">
      <c r="A31" s="435">
        <v>25</v>
      </c>
      <c r="B31" s="450" t="s">
        <v>454</v>
      </c>
      <c r="C31" s="450">
        <v>55958735.282299981</v>
      </c>
      <c r="D31" s="450">
        <v>52299707.982899979</v>
      </c>
      <c r="E31" s="450">
        <v>1061246.42</v>
      </c>
      <c r="F31" s="450">
        <v>2597780.8794000014</v>
      </c>
      <c r="G31" s="450">
        <v>0</v>
      </c>
      <c r="H31" s="450">
        <v>1452448.7438999999</v>
      </c>
      <c r="I31" s="450">
        <v>166335.6296000001</v>
      </c>
      <c r="J31" s="450">
        <v>94186.175600000002</v>
      </c>
      <c r="K31" s="450">
        <v>1191926.9386999998</v>
      </c>
      <c r="L31" s="450">
        <v>0</v>
      </c>
    </row>
    <row r="32" spans="1:12">
      <c r="A32" s="435">
        <v>26</v>
      </c>
      <c r="B32" s="450" t="s">
        <v>521</v>
      </c>
      <c r="C32" s="450">
        <v>44569784.598699957</v>
      </c>
      <c r="D32" s="450">
        <v>38703993.954599954</v>
      </c>
      <c r="E32" s="450">
        <v>1973379.5679000001</v>
      </c>
      <c r="F32" s="450">
        <v>3892411.0762000005</v>
      </c>
      <c r="G32" s="450">
        <v>0</v>
      </c>
      <c r="H32" s="450">
        <v>2310147.3897999991</v>
      </c>
      <c r="I32" s="450">
        <v>136628.77599999975</v>
      </c>
      <c r="J32" s="450">
        <v>206504.21059999996</v>
      </c>
      <c r="K32" s="450">
        <v>1967014.4031999994</v>
      </c>
      <c r="L32" s="450">
        <v>0</v>
      </c>
    </row>
    <row r="33" spans="1:12">
      <c r="A33" s="435">
        <v>27</v>
      </c>
      <c r="B33" s="504" t="s">
        <v>64</v>
      </c>
      <c r="C33" s="450">
        <v>1308405529.0207415</v>
      </c>
      <c r="D33" s="450">
        <v>1197446864.5257411</v>
      </c>
      <c r="E33" s="450">
        <v>67683898.336899996</v>
      </c>
      <c r="F33" s="450">
        <v>43274766.158100002</v>
      </c>
      <c r="G33" s="450">
        <v>0</v>
      </c>
      <c r="H33" s="450">
        <v>30252776.207223795</v>
      </c>
      <c r="I33" s="450">
        <v>5570414.7846237896</v>
      </c>
      <c r="J33" s="450">
        <v>5841663.8872999996</v>
      </c>
      <c r="K33" s="450">
        <v>18840697.535300002</v>
      </c>
      <c r="L33" s="450">
        <v>0</v>
      </c>
    </row>
    <row r="35" spans="1:12">
      <c r="B35" s="503"/>
      <c r="C35" s="503"/>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6640625" defaultRowHeight="12"/>
  <cols>
    <col min="1" max="1" width="11.88671875" style="505" bestFit="1" customWidth="1"/>
    <col min="2" max="2" width="68.6640625" style="505" customWidth="1"/>
    <col min="3" max="11" width="28.33203125" style="505" customWidth="1"/>
    <col min="12" max="16384" width="8.6640625" style="505"/>
  </cols>
  <sheetData>
    <row r="1" spans="1:11" s="446" customFormat="1" ht="13.8">
      <c r="A1" s="347" t="s">
        <v>30</v>
      </c>
      <c r="B1" s="432" t="str">
        <f>Info!C2</f>
        <v>Terabank</v>
      </c>
    </row>
    <row r="2" spans="1:11" s="446" customFormat="1">
      <c r="A2" s="347" t="s">
        <v>31</v>
      </c>
      <c r="B2" s="431">
        <f>'1. key ratios'!B2</f>
        <v>45291</v>
      </c>
    </row>
    <row r="3" spans="1:11" s="446" customFormat="1">
      <c r="A3" s="348" t="s">
        <v>504</v>
      </c>
    </row>
    <row r="4" spans="1:11">
      <c r="C4" s="509" t="s">
        <v>698</v>
      </c>
      <c r="D4" s="509" t="s">
        <v>697</v>
      </c>
      <c r="E4" s="509" t="s">
        <v>696</v>
      </c>
      <c r="F4" s="509" t="s">
        <v>695</v>
      </c>
      <c r="G4" s="509" t="s">
        <v>694</v>
      </c>
      <c r="H4" s="509" t="s">
        <v>693</v>
      </c>
      <c r="I4" s="509" t="s">
        <v>692</v>
      </c>
      <c r="J4" s="509" t="s">
        <v>691</v>
      </c>
      <c r="K4" s="509" t="s">
        <v>690</v>
      </c>
    </row>
    <row r="5" spans="1:11" ht="104.1" customHeight="1">
      <c r="A5" s="698" t="s">
        <v>689</v>
      </c>
      <c r="B5" s="699"/>
      <c r="C5" s="508" t="s">
        <v>505</v>
      </c>
      <c r="D5" s="508" t="s">
        <v>506</v>
      </c>
      <c r="E5" s="508" t="s">
        <v>507</v>
      </c>
      <c r="F5" s="508" t="s">
        <v>508</v>
      </c>
      <c r="G5" s="508" t="s">
        <v>509</v>
      </c>
      <c r="H5" s="508" t="s">
        <v>510</v>
      </c>
      <c r="I5" s="508" t="s">
        <v>511</v>
      </c>
      <c r="J5" s="508" t="s">
        <v>512</v>
      </c>
      <c r="K5" s="508" t="s">
        <v>513</v>
      </c>
    </row>
    <row r="6" spans="1:11">
      <c r="A6" s="435">
        <v>1</v>
      </c>
      <c r="B6" s="435" t="s">
        <v>473</v>
      </c>
      <c r="C6" s="435">
        <v>32174864.960000023</v>
      </c>
      <c r="D6" s="435">
        <v>65143188.140000001</v>
      </c>
      <c r="E6" s="435">
        <v>0</v>
      </c>
      <c r="F6" s="435">
        <v>4162430.53</v>
      </c>
      <c r="G6" s="435">
        <v>1016343896.7199992</v>
      </c>
      <c r="H6" s="435">
        <v>0</v>
      </c>
      <c r="I6" s="435">
        <v>103270536.82000008</v>
      </c>
      <c r="J6" s="435">
        <v>12331856.719999999</v>
      </c>
      <c r="K6" s="435">
        <v>74978755.13073349</v>
      </c>
    </row>
    <row r="7" spans="1:11">
      <c r="A7" s="435">
        <v>2</v>
      </c>
      <c r="B7" s="435" t="s">
        <v>514</v>
      </c>
      <c r="C7" s="435">
        <v>0</v>
      </c>
      <c r="D7" s="435">
        <v>0</v>
      </c>
      <c r="E7" s="435">
        <v>0</v>
      </c>
      <c r="F7" s="435">
        <v>0</v>
      </c>
      <c r="G7" s="435">
        <v>0</v>
      </c>
      <c r="H7" s="435">
        <v>0</v>
      </c>
      <c r="I7" s="435">
        <v>0</v>
      </c>
      <c r="J7" s="435">
        <v>0</v>
      </c>
      <c r="K7" s="435">
        <v>31153812.77</v>
      </c>
    </row>
    <row r="8" spans="1:11">
      <c r="A8" s="435">
        <v>3</v>
      </c>
      <c r="B8" s="435" t="s">
        <v>481</v>
      </c>
      <c r="C8" s="435">
        <v>8723350.2199999969</v>
      </c>
      <c r="D8" s="435">
        <v>0</v>
      </c>
      <c r="E8" s="435">
        <v>0</v>
      </c>
      <c r="F8" s="435">
        <v>0</v>
      </c>
      <c r="G8" s="435">
        <v>18594217.710000005</v>
      </c>
      <c r="H8" s="435">
        <v>0</v>
      </c>
      <c r="I8" s="435">
        <v>15087795.76</v>
      </c>
      <c r="J8" s="435">
        <v>785840.21999999986</v>
      </c>
      <c r="K8" s="435">
        <v>151631.46270000935</v>
      </c>
    </row>
    <row r="9" spans="1:11">
      <c r="A9" s="435">
        <v>4</v>
      </c>
      <c r="B9" s="455" t="s">
        <v>515</v>
      </c>
      <c r="C9" s="435">
        <v>56067.81</v>
      </c>
      <c r="D9" s="435">
        <v>396037.28</v>
      </c>
      <c r="E9" s="435">
        <v>0</v>
      </c>
      <c r="F9" s="435">
        <v>0</v>
      </c>
      <c r="G9" s="435">
        <v>36422276.07</v>
      </c>
      <c r="H9" s="435">
        <v>0</v>
      </c>
      <c r="I9" s="435">
        <v>3288237.4699999993</v>
      </c>
      <c r="J9" s="435">
        <v>640612.5</v>
      </c>
      <c r="K9" s="435">
        <v>2471535.028099969</v>
      </c>
    </row>
    <row r="10" spans="1:11">
      <c r="A10" s="435">
        <v>5</v>
      </c>
      <c r="B10" s="455" t="s">
        <v>516</v>
      </c>
      <c r="C10" s="435">
        <v>0</v>
      </c>
      <c r="D10" s="435">
        <v>0</v>
      </c>
      <c r="E10" s="435">
        <v>0</v>
      </c>
      <c r="F10" s="435">
        <v>0</v>
      </c>
      <c r="G10" s="435">
        <v>0</v>
      </c>
      <c r="H10" s="435">
        <v>0</v>
      </c>
      <c r="I10" s="435">
        <v>0</v>
      </c>
      <c r="J10" s="435">
        <v>0</v>
      </c>
      <c r="K10" s="435">
        <v>0</v>
      </c>
    </row>
    <row r="11" spans="1:11">
      <c r="A11" s="435">
        <v>6</v>
      </c>
      <c r="B11" s="455" t="s">
        <v>517</v>
      </c>
      <c r="C11" s="435">
        <v>57531.35</v>
      </c>
      <c r="D11" s="435">
        <v>0</v>
      </c>
      <c r="E11" s="435">
        <v>0</v>
      </c>
      <c r="F11" s="435">
        <v>0</v>
      </c>
      <c r="G11" s="435">
        <v>2145533.92</v>
      </c>
      <c r="H11" s="435">
        <v>0</v>
      </c>
      <c r="I11" s="435">
        <v>671899.90999999992</v>
      </c>
      <c r="J11" s="435">
        <v>167756.4</v>
      </c>
      <c r="K11" s="435">
        <v>47828.64000000013</v>
      </c>
    </row>
    <row r="13" spans="1:11" ht="13.8">
      <c r="B13" s="506"/>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6640625" defaultRowHeight="14.4"/>
  <cols>
    <col min="1" max="1" width="10" style="510" bestFit="1" customWidth="1"/>
    <col min="2" max="2" width="71.6640625" style="510" customWidth="1"/>
    <col min="3" max="3" width="10.5546875" style="510" bestFit="1" customWidth="1"/>
    <col min="4" max="7" width="15.5546875" style="510" customWidth="1"/>
    <col min="8" max="8" width="10.5546875" style="510" bestFit="1" customWidth="1"/>
    <col min="9" max="12" width="17.33203125" style="510" customWidth="1"/>
    <col min="13" max="13" width="10.5546875" style="510" bestFit="1" customWidth="1"/>
    <col min="14" max="17" width="16.109375" style="510" customWidth="1"/>
    <col min="18" max="18" width="12.33203125" style="510" bestFit="1" customWidth="1"/>
    <col min="19" max="19" width="46.88671875" style="510" bestFit="1" customWidth="1"/>
    <col min="20" max="20" width="43.44140625" style="510" bestFit="1" customWidth="1"/>
    <col min="21" max="21" width="45.88671875" style="510" bestFit="1" customWidth="1"/>
    <col min="22" max="22" width="43.44140625" style="510" bestFit="1" customWidth="1"/>
    <col min="23" max="16384" width="8.6640625" style="510"/>
  </cols>
  <sheetData>
    <row r="1" spans="1:22">
      <c r="A1" s="347" t="s">
        <v>30</v>
      </c>
      <c r="B1" s="432" t="str">
        <f>Info!C2</f>
        <v>Terabank</v>
      </c>
    </row>
    <row r="2" spans="1:22">
      <c r="A2" s="347" t="s">
        <v>31</v>
      </c>
      <c r="B2" s="431">
        <f>'1. key ratios'!B2</f>
        <v>45291</v>
      </c>
    </row>
    <row r="3" spans="1:22">
      <c r="A3" s="348" t="s">
        <v>532</v>
      </c>
      <c r="B3" s="446"/>
    </row>
    <row r="4" spans="1:22">
      <c r="A4" s="348"/>
      <c r="B4" s="446"/>
    </row>
    <row r="5" spans="1:22" ht="24" customHeight="1">
      <c r="A5" s="700" t="s">
        <v>533</v>
      </c>
      <c r="B5" s="701"/>
      <c r="C5" s="705" t="s">
        <v>699</v>
      </c>
      <c r="D5" s="705"/>
      <c r="E5" s="705"/>
      <c r="F5" s="705"/>
      <c r="G5" s="705"/>
      <c r="H5" s="705" t="s">
        <v>551</v>
      </c>
      <c r="I5" s="705"/>
      <c r="J5" s="705"/>
      <c r="K5" s="705"/>
      <c r="L5" s="705"/>
      <c r="M5" s="705" t="s">
        <v>663</v>
      </c>
      <c r="N5" s="705"/>
      <c r="O5" s="705"/>
      <c r="P5" s="705"/>
      <c r="Q5" s="705"/>
      <c r="R5" s="704" t="s">
        <v>534</v>
      </c>
      <c r="S5" s="704" t="s">
        <v>548</v>
      </c>
      <c r="T5" s="704" t="s">
        <v>549</v>
      </c>
      <c r="U5" s="704" t="s">
        <v>709</v>
      </c>
      <c r="V5" s="704" t="s">
        <v>710</v>
      </c>
    </row>
    <row r="6" spans="1:22" ht="36" customHeight="1">
      <c r="A6" s="702"/>
      <c r="B6" s="703"/>
      <c r="C6" s="519"/>
      <c r="D6" s="444" t="s">
        <v>684</v>
      </c>
      <c r="E6" s="444" t="s">
        <v>683</v>
      </c>
      <c r="F6" s="444" t="s">
        <v>682</v>
      </c>
      <c r="G6" s="444" t="s">
        <v>681</v>
      </c>
      <c r="H6" s="519"/>
      <c r="I6" s="444" t="s">
        <v>684</v>
      </c>
      <c r="J6" s="444" t="s">
        <v>683</v>
      </c>
      <c r="K6" s="444" t="s">
        <v>682</v>
      </c>
      <c r="L6" s="444" t="s">
        <v>681</v>
      </c>
      <c r="M6" s="519"/>
      <c r="N6" s="444" t="s">
        <v>684</v>
      </c>
      <c r="O6" s="444" t="s">
        <v>683</v>
      </c>
      <c r="P6" s="444" t="s">
        <v>682</v>
      </c>
      <c r="Q6" s="444" t="s">
        <v>681</v>
      </c>
      <c r="R6" s="704"/>
      <c r="S6" s="704"/>
      <c r="T6" s="704"/>
      <c r="U6" s="704"/>
      <c r="V6" s="704"/>
    </row>
    <row r="7" spans="1:22">
      <c r="A7" s="514">
        <v>1</v>
      </c>
      <c r="B7" s="518" t="s">
        <v>542</v>
      </c>
      <c r="C7" s="507">
        <v>2834340.8407999999</v>
      </c>
      <c r="D7" s="507">
        <v>2834340.8407999999</v>
      </c>
      <c r="E7" s="507">
        <v>0</v>
      </c>
      <c r="F7" s="507">
        <v>0</v>
      </c>
      <c r="G7" s="507">
        <v>0</v>
      </c>
      <c r="H7" s="507">
        <v>2829273.7591999997</v>
      </c>
      <c r="I7" s="507">
        <v>2829273.7591999997</v>
      </c>
      <c r="J7" s="507">
        <v>0</v>
      </c>
      <c r="K7" s="507">
        <v>0</v>
      </c>
      <c r="L7" s="507">
        <v>0</v>
      </c>
      <c r="M7" s="507">
        <v>0</v>
      </c>
      <c r="N7" s="507">
        <v>0</v>
      </c>
      <c r="O7" s="507">
        <v>0</v>
      </c>
      <c r="P7" s="507">
        <v>0</v>
      </c>
      <c r="Q7" s="507">
        <v>0</v>
      </c>
      <c r="R7" s="507">
        <v>17</v>
      </c>
      <c r="S7" s="528">
        <v>0.385189098347754</v>
      </c>
      <c r="T7" s="535">
        <v>0.46604191143695245</v>
      </c>
      <c r="U7" s="507">
        <v>0.11695918</v>
      </c>
      <c r="V7" s="529">
        <v>50.026600000000002</v>
      </c>
    </row>
    <row r="8" spans="1:22">
      <c r="A8" s="514">
        <v>2</v>
      </c>
      <c r="B8" s="517" t="s">
        <v>541</v>
      </c>
      <c r="C8" s="507">
        <v>137067225.0519</v>
      </c>
      <c r="D8" s="507">
        <v>129045431.71950001</v>
      </c>
      <c r="E8" s="507">
        <v>3128426.6473000003</v>
      </c>
      <c r="F8" s="507">
        <v>4893366.6850999994</v>
      </c>
      <c r="G8" s="507">
        <v>0</v>
      </c>
      <c r="H8" s="507">
        <v>139143574.94980004</v>
      </c>
      <c r="I8" s="507">
        <v>130450458.47050004</v>
      </c>
      <c r="J8" s="507">
        <v>3239651.7750000004</v>
      </c>
      <c r="K8" s="507">
        <v>5453464.7043000003</v>
      </c>
      <c r="L8" s="507">
        <v>0</v>
      </c>
      <c r="M8" s="507">
        <v>3961994.6172379805</v>
      </c>
      <c r="N8" s="507">
        <v>643137.28269785002</v>
      </c>
      <c r="O8" s="507">
        <v>360826.11100615998</v>
      </c>
      <c r="P8" s="507">
        <v>2958031.2235339703</v>
      </c>
      <c r="Q8" s="507">
        <v>0</v>
      </c>
      <c r="R8" s="507">
        <v>9878</v>
      </c>
      <c r="S8" s="528">
        <v>0.25336430522398606</v>
      </c>
      <c r="T8" s="535">
        <v>0.3045957624087709</v>
      </c>
      <c r="U8" s="507">
        <v>0.20750275000000001</v>
      </c>
      <c r="V8" s="529">
        <v>42.3155</v>
      </c>
    </row>
    <row r="9" spans="1:22">
      <c r="A9" s="514">
        <v>3</v>
      </c>
      <c r="B9" s="517" t="s">
        <v>540</v>
      </c>
      <c r="C9" s="507">
        <v>0</v>
      </c>
      <c r="D9" s="507">
        <v>0</v>
      </c>
      <c r="E9" s="507">
        <v>0</v>
      </c>
      <c r="F9" s="507">
        <v>0</v>
      </c>
      <c r="G9" s="507">
        <v>0</v>
      </c>
      <c r="H9" s="507">
        <v>0</v>
      </c>
      <c r="I9" s="507">
        <v>0</v>
      </c>
      <c r="J9" s="507">
        <v>0</v>
      </c>
      <c r="K9" s="507">
        <v>0</v>
      </c>
      <c r="L9" s="507">
        <v>0</v>
      </c>
      <c r="M9" s="507">
        <v>0</v>
      </c>
      <c r="N9" s="507">
        <v>0</v>
      </c>
      <c r="O9" s="507">
        <v>0</v>
      </c>
      <c r="P9" s="507">
        <v>0</v>
      </c>
      <c r="Q9" s="507">
        <v>0</v>
      </c>
      <c r="R9" s="507">
        <v>0</v>
      </c>
      <c r="S9" s="528" t="s">
        <v>723</v>
      </c>
      <c r="T9" s="535" t="s">
        <v>723</v>
      </c>
      <c r="U9" s="507">
        <v>0</v>
      </c>
      <c r="V9" s="529">
        <v>0</v>
      </c>
    </row>
    <row r="10" spans="1:22">
      <c r="A10" s="514">
        <v>4</v>
      </c>
      <c r="B10" s="517" t="s">
        <v>539</v>
      </c>
      <c r="C10" s="507">
        <v>18328.150000000001</v>
      </c>
      <c r="D10" s="507">
        <v>18328.150000000001</v>
      </c>
      <c r="E10" s="507">
        <v>0</v>
      </c>
      <c r="F10" s="507">
        <v>0</v>
      </c>
      <c r="G10" s="507">
        <v>0</v>
      </c>
      <c r="H10" s="507">
        <v>18328.150000000001</v>
      </c>
      <c r="I10" s="507">
        <v>18328.150000000001</v>
      </c>
      <c r="J10" s="507">
        <v>0</v>
      </c>
      <c r="K10" s="507">
        <v>0</v>
      </c>
      <c r="L10" s="507">
        <v>0</v>
      </c>
      <c r="M10" s="507">
        <v>162.28387691</v>
      </c>
      <c r="N10" s="507">
        <v>162.28387691</v>
      </c>
      <c r="O10" s="507">
        <v>0</v>
      </c>
      <c r="P10" s="507">
        <v>0</v>
      </c>
      <c r="Q10" s="507">
        <v>0</v>
      </c>
      <c r="R10" s="507">
        <v>21</v>
      </c>
      <c r="S10" s="528">
        <v>0</v>
      </c>
      <c r="T10" s="535">
        <v>0.25915718911089969</v>
      </c>
      <c r="U10" s="507">
        <v>0</v>
      </c>
      <c r="V10" s="529">
        <v>13.195</v>
      </c>
    </row>
    <row r="11" spans="1:22">
      <c r="A11" s="514">
        <v>5</v>
      </c>
      <c r="B11" s="517" t="s">
        <v>538</v>
      </c>
      <c r="C11" s="507">
        <v>1681242.9148999997</v>
      </c>
      <c r="D11" s="507">
        <v>1540457.4</v>
      </c>
      <c r="E11" s="507">
        <v>21586.38</v>
      </c>
      <c r="F11" s="507">
        <v>119199.1349</v>
      </c>
      <c r="G11" s="507">
        <v>0</v>
      </c>
      <c r="H11" s="507">
        <v>1689597.5649000001</v>
      </c>
      <c r="I11" s="507">
        <v>1545419.22</v>
      </c>
      <c r="J11" s="507">
        <v>21885.61</v>
      </c>
      <c r="K11" s="507">
        <v>122292.73490000001</v>
      </c>
      <c r="L11" s="507">
        <v>0</v>
      </c>
      <c r="M11" s="507">
        <v>137262.62855257001</v>
      </c>
      <c r="N11" s="507">
        <v>19261.737171389999</v>
      </c>
      <c r="O11" s="507">
        <v>2843.4914174099999</v>
      </c>
      <c r="P11" s="507">
        <v>115157.39996377</v>
      </c>
      <c r="Q11" s="507">
        <v>0</v>
      </c>
      <c r="R11" s="507">
        <v>2863</v>
      </c>
      <c r="S11" s="528">
        <v>0.13736836572343442</v>
      </c>
      <c r="T11" s="535">
        <v>0.1464209412553992</v>
      </c>
      <c r="U11" s="507">
        <v>0.13442762</v>
      </c>
      <c r="V11" s="529">
        <v>24.072600000000001</v>
      </c>
    </row>
    <row r="12" spans="1:22">
      <c r="A12" s="514">
        <v>6</v>
      </c>
      <c r="B12" s="517" t="s">
        <v>537</v>
      </c>
      <c r="C12" s="507">
        <v>1884804.9996</v>
      </c>
      <c r="D12" s="507">
        <v>1708290.9986</v>
      </c>
      <c r="E12" s="507">
        <v>111763.231</v>
      </c>
      <c r="F12" s="507">
        <v>64750.77</v>
      </c>
      <c r="G12" s="507">
        <v>0</v>
      </c>
      <c r="H12" s="507">
        <v>1925822.0020000001</v>
      </c>
      <c r="I12" s="507">
        <v>1735561.1367000001</v>
      </c>
      <c r="J12" s="507">
        <v>114886.7153</v>
      </c>
      <c r="K12" s="507">
        <v>75374.149999999994</v>
      </c>
      <c r="L12" s="507">
        <v>0</v>
      </c>
      <c r="M12" s="507">
        <v>107699.28821837</v>
      </c>
      <c r="N12" s="507">
        <v>27666.780180499998</v>
      </c>
      <c r="O12" s="507">
        <v>15582.78877404</v>
      </c>
      <c r="P12" s="507">
        <v>64449.719263829997</v>
      </c>
      <c r="Q12" s="507">
        <v>0</v>
      </c>
      <c r="R12" s="507">
        <v>1655</v>
      </c>
      <c r="S12" s="528">
        <v>0.26081266800837494</v>
      </c>
      <c r="T12" s="535">
        <v>0.32865166557999925</v>
      </c>
      <c r="U12" s="507">
        <v>0.26708958999999999</v>
      </c>
      <c r="V12" s="529">
        <v>23.226400000000002</v>
      </c>
    </row>
    <row r="13" spans="1:22">
      <c r="A13" s="514">
        <v>7</v>
      </c>
      <c r="B13" s="517" t="s">
        <v>536</v>
      </c>
      <c r="C13" s="507">
        <v>99661432.053799987</v>
      </c>
      <c r="D13" s="507">
        <v>92218244.7104</v>
      </c>
      <c r="E13" s="507">
        <v>5460682.5937999999</v>
      </c>
      <c r="F13" s="507">
        <v>1982504.7496</v>
      </c>
      <c r="G13" s="507">
        <v>0</v>
      </c>
      <c r="H13" s="507">
        <v>100351349.68769994</v>
      </c>
      <c r="I13" s="507">
        <v>92751596.48909995</v>
      </c>
      <c r="J13" s="507">
        <v>5493977.1536999997</v>
      </c>
      <c r="K13" s="507">
        <v>2105776.0449000001</v>
      </c>
      <c r="L13" s="507">
        <v>0</v>
      </c>
      <c r="M13" s="507">
        <v>1578053.9085190501</v>
      </c>
      <c r="N13" s="507">
        <v>181593.6378535</v>
      </c>
      <c r="O13" s="507">
        <v>237447.4425076</v>
      </c>
      <c r="P13" s="507">
        <v>1159012.8281579502</v>
      </c>
      <c r="Q13" s="507">
        <v>0</v>
      </c>
      <c r="R13" s="507">
        <v>1287</v>
      </c>
      <c r="S13" s="528">
        <v>0.11173099543246084</v>
      </c>
      <c r="T13" s="535">
        <v>0.12271534476350333</v>
      </c>
      <c r="U13" s="507">
        <v>0.10978986</v>
      </c>
      <c r="V13" s="529">
        <v>113.0748</v>
      </c>
    </row>
    <row r="14" spans="1:22">
      <c r="A14" s="512">
        <v>7.1</v>
      </c>
      <c r="B14" s="511" t="s">
        <v>545</v>
      </c>
      <c r="C14" s="507">
        <v>75586813.560400009</v>
      </c>
      <c r="D14" s="507">
        <v>69323758.831300005</v>
      </c>
      <c r="E14" s="507">
        <v>4475895.0460999999</v>
      </c>
      <c r="F14" s="507">
        <v>1787159.683</v>
      </c>
      <c r="G14" s="507">
        <v>0</v>
      </c>
      <c r="H14" s="507">
        <v>76117098.109699965</v>
      </c>
      <c r="I14" s="507">
        <v>69719635.574499965</v>
      </c>
      <c r="J14" s="507">
        <v>4488867.7548000002</v>
      </c>
      <c r="K14" s="507">
        <v>1908594.7804</v>
      </c>
      <c r="L14" s="507">
        <v>0</v>
      </c>
      <c r="M14" s="507">
        <v>1350678.7522279001</v>
      </c>
      <c r="N14" s="507">
        <v>136007.47343923</v>
      </c>
      <c r="O14" s="507">
        <v>159076.86591101001</v>
      </c>
      <c r="P14" s="507">
        <v>1055594.41287766</v>
      </c>
      <c r="Q14" s="507">
        <v>0</v>
      </c>
      <c r="R14" s="507">
        <v>888</v>
      </c>
      <c r="S14" s="528">
        <v>0.11376683536863648</v>
      </c>
      <c r="T14" s="535">
        <v>0.12510834706396418</v>
      </c>
      <c r="U14" s="507">
        <v>0.10863664000000001</v>
      </c>
      <c r="V14" s="529">
        <v>114.50369999999999</v>
      </c>
    </row>
    <row r="15" spans="1:22">
      <c r="A15" s="512">
        <v>7.2</v>
      </c>
      <c r="B15" s="511" t="s">
        <v>547</v>
      </c>
      <c r="C15" s="507">
        <v>15280597.358399997</v>
      </c>
      <c r="D15" s="507">
        <v>14843102.028399998</v>
      </c>
      <c r="E15" s="507">
        <v>299133.28999999998</v>
      </c>
      <c r="F15" s="507">
        <v>138362.04</v>
      </c>
      <c r="G15" s="507">
        <v>0</v>
      </c>
      <c r="H15" s="507">
        <v>15405134.908999991</v>
      </c>
      <c r="I15" s="507">
        <v>14963440.978999991</v>
      </c>
      <c r="J15" s="507">
        <v>302062.26</v>
      </c>
      <c r="K15" s="507">
        <v>139631.67000000001</v>
      </c>
      <c r="L15" s="507">
        <v>0</v>
      </c>
      <c r="M15" s="507">
        <v>120273.57148355999</v>
      </c>
      <c r="N15" s="507">
        <v>29302.97335213</v>
      </c>
      <c r="O15" s="507">
        <v>11460.55239877</v>
      </c>
      <c r="P15" s="507">
        <v>79510.045732660001</v>
      </c>
      <c r="Q15" s="507">
        <v>0</v>
      </c>
      <c r="R15" s="507">
        <v>275</v>
      </c>
      <c r="S15" s="528">
        <v>0.10173682042840267</v>
      </c>
      <c r="T15" s="535">
        <v>0.1122209881832269</v>
      </c>
      <c r="U15" s="507">
        <v>0.11316855000000001</v>
      </c>
      <c r="V15" s="529">
        <v>93.742800000000003</v>
      </c>
    </row>
    <row r="16" spans="1:22">
      <c r="A16" s="512">
        <v>7.3</v>
      </c>
      <c r="B16" s="511" t="s">
        <v>544</v>
      </c>
      <c r="C16" s="507">
        <v>8794021.1349999998</v>
      </c>
      <c r="D16" s="507">
        <v>8051383.8507000003</v>
      </c>
      <c r="E16" s="507">
        <v>685654.25769999996</v>
      </c>
      <c r="F16" s="507">
        <v>56983.026600000005</v>
      </c>
      <c r="G16" s="507">
        <v>0</v>
      </c>
      <c r="H16" s="507">
        <v>8829116.6689999998</v>
      </c>
      <c r="I16" s="507">
        <v>8068519.9355999995</v>
      </c>
      <c r="J16" s="507">
        <v>703047.1388999999</v>
      </c>
      <c r="K16" s="507">
        <v>57549.594499999999</v>
      </c>
      <c r="L16" s="507">
        <v>0</v>
      </c>
      <c r="M16" s="507">
        <v>107101.58480759</v>
      </c>
      <c r="N16" s="507">
        <v>16283.191062140002</v>
      </c>
      <c r="O16" s="507">
        <v>66910.024197819992</v>
      </c>
      <c r="P16" s="507">
        <v>23908.369547630002</v>
      </c>
      <c r="Q16" s="507">
        <v>0</v>
      </c>
      <c r="R16" s="507">
        <v>124</v>
      </c>
      <c r="S16" s="528">
        <v>0.10850493974701013</v>
      </c>
      <c r="T16" s="535">
        <v>0.11781106617132138</v>
      </c>
      <c r="U16" s="507">
        <v>0.11383124</v>
      </c>
      <c r="V16" s="529">
        <v>134.69839999999999</v>
      </c>
    </row>
    <row r="17" spans="1:22">
      <c r="A17" s="514">
        <v>8</v>
      </c>
      <c r="B17" s="517" t="s">
        <v>543</v>
      </c>
      <c r="C17" s="507">
        <v>0</v>
      </c>
      <c r="D17" s="507">
        <v>0</v>
      </c>
      <c r="E17" s="507">
        <v>0</v>
      </c>
      <c r="F17" s="507">
        <v>0</v>
      </c>
      <c r="G17" s="507">
        <v>0</v>
      </c>
      <c r="H17" s="507">
        <v>0</v>
      </c>
      <c r="I17" s="507">
        <v>0</v>
      </c>
      <c r="J17" s="507">
        <v>0</v>
      </c>
      <c r="K17" s="507">
        <v>0</v>
      </c>
      <c r="L17" s="507">
        <v>0</v>
      </c>
      <c r="M17" s="507">
        <v>0</v>
      </c>
      <c r="N17" s="507">
        <v>0</v>
      </c>
      <c r="O17" s="507">
        <v>0</v>
      </c>
      <c r="P17" s="507">
        <v>0</v>
      </c>
      <c r="Q17" s="507">
        <v>0</v>
      </c>
      <c r="R17" s="507">
        <v>0</v>
      </c>
      <c r="S17" s="528" t="s">
        <v>723</v>
      </c>
      <c r="T17" s="535" t="s">
        <v>723</v>
      </c>
      <c r="U17" s="507">
        <v>0</v>
      </c>
      <c r="V17" s="529">
        <v>0</v>
      </c>
    </row>
    <row r="18" spans="1:22">
      <c r="A18" s="516">
        <v>9</v>
      </c>
      <c r="B18" s="515" t="s">
        <v>535</v>
      </c>
      <c r="C18" s="507">
        <v>391066.02</v>
      </c>
      <c r="D18" s="507">
        <v>387627.76</v>
      </c>
      <c r="E18" s="507">
        <v>3438.26</v>
      </c>
      <c r="F18" s="507">
        <v>0</v>
      </c>
      <c r="G18" s="507">
        <v>0</v>
      </c>
      <c r="H18" s="507">
        <v>450353.96</v>
      </c>
      <c r="I18" s="507">
        <v>446569.76</v>
      </c>
      <c r="J18" s="507">
        <v>3784.2</v>
      </c>
      <c r="K18" s="507">
        <v>0</v>
      </c>
      <c r="L18" s="507">
        <v>0</v>
      </c>
      <c r="M18" s="507">
        <v>4152.1002441599994</v>
      </c>
      <c r="N18" s="507">
        <v>3607.6963404899998</v>
      </c>
      <c r="O18" s="507">
        <v>544.40390366999998</v>
      </c>
      <c r="P18" s="507">
        <v>0</v>
      </c>
      <c r="Q18" s="507">
        <v>0</v>
      </c>
      <c r="R18" s="507">
        <v>38</v>
      </c>
      <c r="S18" s="528">
        <v>0.11900000000000001</v>
      </c>
      <c r="T18" s="535">
        <v>0.11900000000000001</v>
      </c>
      <c r="U18" s="507">
        <v>0.10834385000000001</v>
      </c>
      <c r="V18" s="529">
        <v>67.079099999999997</v>
      </c>
    </row>
    <row r="19" spans="1:22">
      <c r="A19" s="514">
        <v>10</v>
      </c>
      <c r="B19" s="513" t="s">
        <v>546</v>
      </c>
      <c r="C19" s="507">
        <v>243538440.03099999</v>
      </c>
      <c r="D19" s="507">
        <v>227752721.57929999</v>
      </c>
      <c r="E19" s="507">
        <v>8725897.1120999996</v>
      </c>
      <c r="F19" s="507">
        <v>7059821.3395999987</v>
      </c>
      <c r="G19" s="507">
        <v>0</v>
      </c>
      <c r="H19" s="507">
        <v>246408300.07360002</v>
      </c>
      <c r="I19" s="507">
        <v>229777206.98550001</v>
      </c>
      <c r="J19" s="507">
        <v>8874185.4539999999</v>
      </c>
      <c r="K19" s="507">
        <v>7756907.6341000004</v>
      </c>
      <c r="L19" s="507">
        <v>0</v>
      </c>
      <c r="M19" s="507">
        <v>5789324.82664904</v>
      </c>
      <c r="N19" s="507">
        <v>875429.41812063998</v>
      </c>
      <c r="O19" s="507">
        <v>617244.23760888004</v>
      </c>
      <c r="P19" s="507">
        <v>4296651.1709195208</v>
      </c>
      <c r="Q19" s="507">
        <v>0</v>
      </c>
      <c r="R19" s="507">
        <v>15759</v>
      </c>
      <c r="S19" s="528">
        <v>0.21455724458310566</v>
      </c>
      <c r="T19" s="535">
        <v>0.2530234058980787</v>
      </c>
      <c r="U19" s="535">
        <v>0.16624451506557741</v>
      </c>
      <c r="V19" s="529">
        <v>70.737899999999996</v>
      </c>
    </row>
    <row r="20" spans="1:22" ht="24">
      <c r="A20" s="512">
        <v>10.1</v>
      </c>
      <c r="B20" s="511" t="s">
        <v>550</v>
      </c>
      <c r="C20" s="507">
        <v>0</v>
      </c>
      <c r="D20" s="507">
        <v>0</v>
      </c>
      <c r="E20" s="507">
        <v>0</v>
      </c>
      <c r="F20" s="507">
        <v>0</v>
      </c>
      <c r="G20" s="507">
        <v>0</v>
      </c>
      <c r="H20" s="507">
        <v>0</v>
      </c>
      <c r="I20" s="507">
        <v>0</v>
      </c>
      <c r="J20" s="507">
        <v>0</v>
      </c>
      <c r="K20" s="507">
        <v>0</v>
      </c>
      <c r="L20" s="507">
        <v>0</v>
      </c>
      <c r="M20" s="507">
        <v>0</v>
      </c>
      <c r="N20" s="507">
        <v>0</v>
      </c>
      <c r="O20" s="507">
        <v>0</v>
      </c>
      <c r="P20" s="507">
        <v>0</v>
      </c>
      <c r="Q20" s="507">
        <v>0</v>
      </c>
      <c r="R20" s="507">
        <v>0</v>
      </c>
      <c r="S20" s="528">
        <v>0</v>
      </c>
      <c r="T20" s="507">
        <v>0</v>
      </c>
      <c r="U20" s="507">
        <v>0</v>
      </c>
      <c r="V20" s="52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80" zoomScaleNormal="80" workbookViewId="0"/>
  </sheetViews>
  <sheetFormatPr defaultRowHeight="14.4"/>
  <cols>
    <col min="1" max="1" width="8.6640625" style="384"/>
    <col min="2" max="2" width="69.33203125" style="385" customWidth="1"/>
    <col min="3" max="3" width="13.5546875" customWidth="1"/>
    <col min="4" max="4" width="14.44140625" customWidth="1"/>
    <col min="5" max="8" width="13.109375" customWidth="1"/>
  </cols>
  <sheetData>
    <row r="1" spans="1:8" s="5" customFormat="1" ht="13.8">
      <c r="A1" s="2" t="s">
        <v>30</v>
      </c>
      <c r="B1" s="3" t="str">
        <f>Info!C2</f>
        <v>Terabank</v>
      </c>
      <c r="C1" s="3"/>
      <c r="D1" s="4"/>
      <c r="E1" s="4"/>
      <c r="F1" s="4"/>
      <c r="G1" s="4"/>
    </row>
    <row r="2" spans="1:8" s="5" customFormat="1" ht="13.8">
      <c r="A2" s="2" t="s">
        <v>31</v>
      </c>
      <c r="B2" s="308">
        <f>'1. key ratios'!B2</f>
        <v>45291</v>
      </c>
      <c r="C2" s="3"/>
      <c r="D2" s="4"/>
      <c r="E2" s="4"/>
      <c r="F2" s="4"/>
      <c r="G2" s="4"/>
    </row>
    <row r="3" spans="1:8" s="5" customFormat="1" ht="13.8">
      <c r="A3" s="2"/>
      <c r="B3" s="3"/>
      <c r="C3" s="3"/>
      <c r="D3" s="4"/>
      <c r="E3" s="4"/>
      <c r="F3" s="4"/>
      <c r="G3" s="4"/>
    </row>
    <row r="4" spans="1:8" ht="21" customHeight="1">
      <c r="A4" s="596" t="s">
        <v>6</v>
      </c>
      <c r="B4" s="597" t="s">
        <v>557</v>
      </c>
      <c r="C4" s="599" t="s">
        <v>558</v>
      </c>
      <c r="D4" s="599"/>
      <c r="E4" s="599"/>
      <c r="F4" s="599" t="s">
        <v>559</v>
      </c>
      <c r="G4" s="599"/>
      <c r="H4" s="600"/>
    </row>
    <row r="5" spans="1:8" ht="21" customHeight="1">
      <c r="A5" s="596"/>
      <c r="B5" s="598"/>
      <c r="C5" s="354" t="s">
        <v>32</v>
      </c>
      <c r="D5" s="354" t="s">
        <v>33</v>
      </c>
      <c r="E5" s="354" t="s">
        <v>34</v>
      </c>
      <c r="F5" s="354" t="s">
        <v>32</v>
      </c>
      <c r="G5" s="354" t="s">
        <v>33</v>
      </c>
      <c r="H5" s="354" t="s">
        <v>34</v>
      </c>
    </row>
    <row r="6" spans="1:8" ht="26.4" customHeight="1">
      <c r="A6" s="596"/>
      <c r="B6" s="355" t="s">
        <v>560</v>
      </c>
      <c r="C6" s="601"/>
      <c r="D6" s="602"/>
      <c r="E6" s="602"/>
      <c r="F6" s="602"/>
      <c r="G6" s="602"/>
      <c r="H6" s="603"/>
    </row>
    <row r="7" spans="1:8" ht="23.1" customHeight="1">
      <c r="A7" s="356">
        <v>1</v>
      </c>
      <c r="B7" s="357" t="s">
        <v>561</v>
      </c>
      <c r="C7" s="353">
        <v>36581156.130000003</v>
      </c>
      <c r="D7" s="353">
        <v>141866981.38</v>
      </c>
      <c r="E7" s="353">
        <v>178448137.50999999</v>
      </c>
      <c r="F7" s="353">
        <v>45643176.140000001</v>
      </c>
      <c r="G7" s="353">
        <v>199952577.91</v>
      </c>
      <c r="H7" s="353">
        <v>245595754.05000001</v>
      </c>
    </row>
    <row r="8" spans="1:8">
      <c r="A8" s="356">
        <v>1.1000000000000001</v>
      </c>
      <c r="B8" s="358" t="s">
        <v>562</v>
      </c>
      <c r="C8" s="353">
        <v>16719383.700000001</v>
      </c>
      <c r="D8" s="353">
        <v>24701417.43</v>
      </c>
      <c r="E8" s="353">
        <v>41420801.130000003</v>
      </c>
      <c r="F8" s="353">
        <v>16254164.4</v>
      </c>
      <c r="G8" s="353">
        <v>22702061.610000003</v>
      </c>
      <c r="H8" s="353">
        <v>38956226.010000005</v>
      </c>
    </row>
    <row r="9" spans="1:8">
      <c r="A9" s="356">
        <v>1.2</v>
      </c>
      <c r="B9" s="358" t="s">
        <v>563</v>
      </c>
      <c r="C9" s="353">
        <v>19758572.689999998</v>
      </c>
      <c r="D9" s="353">
        <v>99029740.299999997</v>
      </c>
      <c r="E9" s="353">
        <v>118788312.98999999</v>
      </c>
      <c r="F9" s="353">
        <v>28621519.059999999</v>
      </c>
      <c r="G9" s="353">
        <v>118772622.98</v>
      </c>
      <c r="H9" s="353">
        <v>147394142.03999999</v>
      </c>
    </row>
    <row r="10" spans="1:8">
      <c r="A10" s="356">
        <v>1.3</v>
      </c>
      <c r="B10" s="358" t="s">
        <v>564</v>
      </c>
      <c r="C10" s="353">
        <v>103199.73999999999</v>
      </c>
      <c r="D10" s="353">
        <v>18135823.649999999</v>
      </c>
      <c r="E10" s="353">
        <v>18239023.389999997</v>
      </c>
      <c r="F10" s="353">
        <v>767492.68</v>
      </c>
      <c r="G10" s="353">
        <v>58477893.319999993</v>
      </c>
      <c r="H10" s="353">
        <v>59245385.999999993</v>
      </c>
    </row>
    <row r="11" spans="1:8">
      <c r="A11" s="356">
        <v>2</v>
      </c>
      <c r="B11" s="359" t="s">
        <v>565</v>
      </c>
      <c r="C11" s="353">
        <v>0</v>
      </c>
      <c r="D11" s="353">
        <v>0</v>
      </c>
      <c r="E11" s="353">
        <v>0</v>
      </c>
      <c r="F11" s="353">
        <v>0</v>
      </c>
      <c r="G11" s="353">
        <v>0</v>
      </c>
      <c r="H11" s="353">
        <v>0</v>
      </c>
    </row>
    <row r="12" spans="1:8">
      <c r="A12" s="356">
        <v>2.1</v>
      </c>
      <c r="B12" s="360" t="s">
        <v>566</v>
      </c>
      <c r="C12" s="353">
        <v>0</v>
      </c>
      <c r="D12" s="353">
        <v>0</v>
      </c>
      <c r="E12" s="353">
        <v>0</v>
      </c>
      <c r="F12" s="353">
        <v>0</v>
      </c>
      <c r="G12" s="353">
        <v>0</v>
      </c>
      <c r="H12" s="353">
        <v>0</v>
      </c>
    </row>
    <row r="13" spans="1:8" ht="26.4" customHeight="1">
      <c r="A13" s="356">
        <v>3</v>
      </c>
      <c r="B13" s="361" t="s">
        <v>567</v>
      </c>
      <c r="C13" s="353">
        <v>0</v>
      </c>
      <c r="D13" s="353">
        <v>0</v>
      </c>
      <c r="E13" s="353">
        <v>0</v>
      </c>
      <c r="F13" s="353">
        <v>0</v>
      </c>
      <c r="G13" s="353">
        <v>0</v>
      </c>
      <c r="H13" s="353">
        <v>0</v>
      </c>
    </row>
    <row r="14" spans="1:8" ht="26.4" customHeight="1">
      <c r="A14" s="356">
        <v>4</v>
      </c>
      <c r="B14" s="362" t="s">
        <v>568</v>
      </c>
      <c r="C14" s="353">
        <v>0</v>
      </c>
      <c r="D14" s="353">
        <v>0</v>
      </c>
      <c r="E14" s="353">
        <v>0</v>
      </c>
      <c r="F14" s="353">
        <v>0</v>
      </c>
      <c r="G14" s="353">
        <v>0</v>
      </c>
      <c r="H14" s="353">
        <v>0</v>
      </c>
    </row>
    <row r="15" spans="1:8" ht="24.6" customHeight="1">
      <c r="A15" s="356">
        <v>5</v>
      </c>
      <c r="B15" s="363" t="s">
        <v>569</v>
      </c>
      <c r="C15" s="353">
        <v>0</v>
      </c>
      <c r="D15" s="353">
        <v>0</v>
      </c>
      <c r="E15" s="353">
        <v>0</v>
      </c>
      <c r="F15" s="353">
        <v>0</v>
      </c>
      <c r="G15" s="353">
        <v>0</v>
      </c>
      <c r="H15" s="353">
        <v>0</v>
      </c>
    </row>
    <row r="16" spans="1:8">
      <c r="A16" s="356">
        <v>5.0999999999999996</v>
      </c>
      <c r="B16" s="364" t="s">
        <v>570</v>
      </c>
      <c r="C16" s="353">
        <v>0</v>
      </c>
      <c r="D16" s="353">
        <v>0</v>
      </c>
      <c r="E16" s="353">
        <v>0</v>
      </c>
      <c r="F16" s="353">
        <v>0</v>
      </c>
      <c r="G16" s="353">
        <v>0</v>
      </c>
      <c r="H16" s="353">
        <v>0</v>
      </c>
    </row>
    <row r="17" spans="1:8">
      <c r="A17" s="356">
        <v>5.2</v>
      </c>
      <c r="B17" s="364" t="s">
        <v>571</v>
      </c>
      <c r="C17" s="353">
        <v>0</v>
      </c>
      <c r="D17" s="353">
        <v>0</v>
      </c>
      <c r="E17" s="353">
        <v>0</v>
      </c>
      <c r="F17" s="353">
        <v>0</v>
      </c>
      <c r="G17" s="353">
        <v>0</v>
      </c>
      <c r="H17" s="353">
        <v>0</v>
      </c>
    </row>
    <row r="18" spans="1:8">
      <c r="A18" s="356">
        <v>5.3</v>
      </c>
      <c r="B18" s="365" t="s">
        <v>572</v>
      </c>
      <c r="C18" s="353">
        <v>0</v>
      </c>
      <c r="D18" s="353">
        <v>0</v>
      </c>
      <c r="E18" s="353">
        <v>0</v>
      </c>
      <c r="F18" s="353">
        <v>0</v>
      </c>
      <c r="G18" s="353">
        <v>0</v>
      </c>
      <c r="H18" s="353">
        <v>0</v>
      </c>
    </row>
    <row r="19" spans="1:8">
      <c r="A19" s="356">
        <v>6</v>
      </c>
      <c r="B19" s="361" t="s">
        <v>573</v>
      </c>
      <c r="C19" s="353">
        <v>794225961.9892236</v>
      </c>
      <c r="D19" s="353">
        <v>641512019.33759618</v>
      </c>
      <c r="E19" s="353">
        <v>1435737981.3268199</v>
      </c>
      <c r="F19" s="353">
        <v>703145333.98606646</v>
      </c>
      <c r="G19" s="353">
        <v>509166131.55470151</v>
      </c>
      <c r="H19" s="353">
        <v>1212311465.5407679</v>
      </c>
    </row>
    <row r="20" spans="1:8">
      <c r="A20" s="356">
        <v>6.1</v>
      </c>
      <c r="B20" s="364" t="s">
        <v>571</v>
      </c>
      <c r="C20" s="353">
        <v>157585228.71165574</v>
      </c>
      <c r="D20" s="353">
        <v>0</v>
      </c>
      <c r="E20" s="353">
        <v>157585228.71165574</v>
      </c>
      <c r="F20" s="353">
        <v>157413404.01901114</v>
      </c>
      <c r="G20" s="353">
        <v>0</v>
      </c>
      <c r="H20" s="353">
        <v>157413404.01901114</v>
      </c>
    </row>
    <row r="21" spans="1:8">
      <c r="A21" s="356">
        <v>6.2</v>
      </c>
      <c r="B21" s="365" t="s">
        <v>572</v>
      </c>
      <c r="C21" s="353">
        <v>636640733.27756786</v>
      </c>
      <c r="D21" s="353">
        <v>641512019.33759618</v>
      </c>
      <c r="E21" s="353">
        <v>1278152752.615164</v>
      </c>
      <c r="F21" s="353">
        <v>545731929.96705532</v>
      </c>
      <c r="G21" s="353">
        <v>509166131.55470151</v>
      </c>
      <c r="H21" s="353">
        <v>1054898061.5217569</v>
      </c>
    </row>
    <row r="22" spans="1:8">
      <c r="A22" s="356">
        <v>7</v>
      </c>
      <c r="B22" s="359" t="s">
        <v>574</v>
      </c>
      <c r="C22" s="353">
        <v>2538</v>
      </c>
      <c r="D22" s="353">
        <v>0</v>
      </c>
      <c r="E22" s="353">
        <v>2538</v>
      </c>
      <c r="F22" s="353">
        <v>2538</v>
      </c>
      <c r="G22" s="353">
        <v>0</v>
      </c>
      <c r="H22" s="353">
        <v>2538</v>
      </c>
    </row>
    <row r="23" spans="1:8">
      <c r="A23" s="356">
        <v>8</v>
      </c>
      <c r="B23" s="366" t="s">
        <v>575</v>
      </c>
      <c r="C23" s="353">
        <v>0</v>
      </c>
      <c r="D23" s="353">
        <v>0</v>
      </c>
      <c r="E23" s="353">
        <v>0</v>
      </c>
      <c r="F23" s="353">
        <v>0</v>
      </c>
      <c r="G23" s="353">
        <v>0</v>
      </c>
      <c r="H23" s="353">
        <v>0</v>
      </c>
    </row>
    <row r="24" spans="1:8">
      <c r="A24" s="356">
        <v>9</v>
      </c>
      <c r="B24" s="362" t="s">
        <v>576</v>
      </c>
      <c r="C24" s="353">
        <v>27424405</v>
      </c>
      <c r="D24" s="353">
        <v>0</v>
      </c>
      <c r="E24" s="353">
        <v>27424405</v>
      </c>
      <c r="F24" s="353">
        <v>24058873</v>
      </c>
      <c r="G24" s="353">
        <v>0</v>
      </c>
      <c r="H24" s="353">
        <v>24058873</v>
      </c>
    </row>
    <row r="25" spans="1:8">
      <c r="A25" s="356">
        <v>9.1</v>
      </c>
      <c r="B25" s="364" t="s">
        <v>577</v>
      </c>
      <c r="C25" s="353">
        <v>27424405</v>
      </c>
      <c r="D25" s="353">
        <v>0</v>
      </c>
      <c r="E25" s="353">
        <v>27424405</v>
      </c>
      <c r="F25" s="353">
        <v>24058873</v>
      </c>
      <c r="G25" s="353">
        <v>0</v>
      </c>
      <c r="H25" s="353">
        <v>24058873</v>
      </c>
    </row>
    <row r="26" spans="1:8">
      <c r="A26" s="356">
        <v>9.1999999999999993</v>
      </c>
      <c r="B26" s="364" t="s">
        <v>578</v>
      </c>
      <c r="C26" s="353">
        <v>0</v>
      </c>
      <c r="D26" s="353">
        <v>0</v>
      </c>
      <c r="E26" s="353">
        <v>0</v>
      </c>
      <c r="F26" s="353">
        <v>0</v>
      </c>
      <c r="G26" s="353">
        <v>0</v>
      </c>
      <c r="H26" s="353">
        <v>0</v>
      </c>
    </row>
    <row r="27" spans="1:8">
      <c r="A27" s="356">
        <v>10</v>
      </c>
      <c r="B27" s="362" t="s">
        <v>579</v>
      </c>
      <c r="C27" s="353">
        <v>25229199</v>
      </c>
      <c r="D27" s="353">
        <v>0</v>
      </c>
      <c r="E27" s="353">
        <v>25229199</v>
      </c>
      <c r="F27" s="353">
        <v>24383047</v>
      </c>
      <c r="G27" s="353">
        <v>0</v>
      </c>
      <c r="H27" s="353">
        <v>24383047</v>
      </c>
    </row>
    <row r="28" spans="1:8">
      <c r="A28" s="356">
        <v>10.1</v>
      </c>
      <c r="B28" s="364" t="s">
        <v>580</v>
      </c>
      <c r="C28" s="353">
        <v>20374000</v>
      </c>
      <c r="D28" s="353">
        <v>0</v>
      </c>
      <c r="E28" s="353">
        <v>20374000</v>
      </c>
      <c r="F28" s="353">
        <v>20374000</v>
      </c>
      <c r="G28" s="353">
        <v>0</v>
      </c>
      <c r="H28" s="353">
        <v>20374000</v>
      </c>
    </row>
    <row r="29" spans="1:8">
      <c r="A29" s="356">
        <v>10.199999999999999</v>
      </c>
      <c r="B29" s="364" t="s">
        <v>581</v>
      </c>
      <c r="C29" s="353">
        <v>4855199</v>
      </c>
      <c r="D29" s="353">
        <v>0</v>
      </c>
      <c r="E29" s="353">
        <v>4855199</v>
      </c>
      <c r="F29" s="353">
        <v>4009047</v>
      </c>
      <c r="G29" s="353">
        <v>0</v>
      </c>
      <c r="H29" s="353">
        <v>4009047</v>
      </c>
    </row>
    <row r="30" spans="1:8">
      <c r="A30" s="356">
        <v>11</v>
      </c>
      <c r="B30" s="362" t="s">
        <v>582</v>
      </c>
      <c r="C30" s="353">
        <v>0</v>
      </c>
      <c r="D30" s="353">
        <v>0</v>
      </c>
      <c r="E30" s="353">
        <v>0</v>
      </c>
      <c r="F30" s="353">
        <v>1454133.0043894926</v>
      </c>
      <c r="G30" s="353">
        <v>0</v>
      </c>
      <c r="H30" s="353">
        <v>1454133.0043894926</v>
      </c>
    </row>
    <row r="31" spans="1:8">
      <c r="A31" s="356">
        <v>11.1</v>
      </c>
      <c r="B31" s="364" t="s">
        <v>583</v>
      </c>
      <c r="C31" s="353">
        <v>0</v>
      </c>
      <c r="D31" s="353">
        <v>0</v>
      </c>
      <c r="E31" s="353">
        <v>0</v>
      </c>
      <c r="F31" s="353">
        <v>1454133.0043894926</v>
      </c>
      <c r="G31" s="353">
        <v>0</v>
      </c>
      <c r="H31" s="353">
        <v>1454133.0043894926</v>
      </c>
    </row>
    <row r="32" spans="1:8">
      <c r="A32" s="356">
        <v>11.2</v>
      </c>
      <c r="B32" s="364" t="s">
        <v>584</v>
      </c>
      <c r="C32" s="353">
        <v>0</v>
      </c>
      <c r="D32" s="353">
        <v>0</v>
      </c>
      <c r="E32" s="353">
        <v>0</v>
      </c>
      <c r="F32" s="353">
        <v>0</v>
      </c>
      <c r="G32" s="353">
        <v>0</v>
      </c>
      <c r="H32" s="353">
        <v>0</v>
      </c>
    </row>
    <row r="33" spans="1:8">
      <c r="A33" s="356">
        <v>13</v>
      </c>
      <c r="B33" s="362" t="s">
        <v>585</v>
      </c>
      <c r="C33" s="353">
        <v>19367638.878448527</v>
      </c>
      <c r="D33" s="353">
        <v>2925387.6799999997</v>
      </c>
      <c r="E33" s="353">
        <v>22293026.558448527</v>
      </c>
      <c r="F33" s="353">
        <v>25314823.851670362</v>
      </c>
      <c r="G33" s="353">
        <v>401255.35</v>
      </c>
      <c r="H33" s="353">
        <v>25716079.201670364</v>
      </c>
    </row>
    <row r="34" spans="1:8">
      <c r="A34" s="356">
        <v>13.1</v>
      </c>
      <c r="B34" s="367" t="s">
        <v>586</v>
      </c>
      <c r="C34" s="353">
        <v>15786080</v>
      </c>
      <c r="D34" s="353">
        <v>0</v>
      </c>
      <c r="E34" s="353">
        <v>15786080</v>
      </c>
      <c r="F34" s="353">
        <v>20338055</v>
      </c>
      <c r="G34" s="353">
        <v>0</v>
      </c>
      <c r="H34" s="353">
        <v>20338055</v>
      </c>
    </row>
    <row r="35" spans="1:8">
      <c r="A35" s="356">
        <v>13.2</v>
      </c>
      <c r="B35" s="367" t="s">
        <v>587</v>
      </c>
      <c r="C35" s="353">
        <v>0</v>
      </c>
      <c r="D35" s="353">
        <v>0</v>
      </c>
      <c r="E35" s="353">
        <v>0</v>
      </c>
      <c r="F35" s="353">
        <v>0</v>
      </c>
      <c r="G35" s="353">
        <v>0</v>
      </c>
      <c r="H35" s="353">
        <v>0</v>
      </c>
    </row>
    <row r="36" spans="1:8">
      <c r="A36" s="356">
        <v>14</v>
      </c>
      <c r="B36" s="368" t="s">
        <v>588</v>
      </c>
      <c r="C36" s="353">
        <v>902830898.99767208</v>
      </c>
      <c r="D36" s="353">
        <v>786304388.39759612</v>
      </c>
      <c r="E36" s="353">
        <v>1689135287.3952682</v>
      </c>
      <c r="F36" s="353">
        <v>824001924.98212636</v>
      </c>
      <c r="G36" s="353">
        <v>709519964.81470156</v>
      </c>
      <c r="H36" s="353">
        <v>1533521889.7968278</v>
      </c>
    </row>
    <row r="37" spans="1:8" ht="22.5" customHeight="1">
      <c r="A37" s="356"/>
      <c r="B37" s="369" t="s">
        <v>589</v>
      </c>
      <c r="C37" s="601"/>
      <c r="D37" s="602"/>
      <c r="E37" s="602"/>
      <c r="F37" s="602"/>
      <c r="G37" s="602"/>
      <c r="H37" s="603"/>
    </row>
    <row r="38" spans="1:8">
      <c r="A38" s="356">
        <v>15</v>
      </c>
      <c r="B38" s="370" t="s">
        <v>590</v>
      </c>
      <c r="C38" s="371">
        <v>0</v>
      </c>
      <c r="D38" s="371">
        <v>0</v>
      </c>
      <c r="E38" s="371">
        <v>0</v>
      </c>
      <c r="F38" s="371">
        <v>0</v>
      </c>
      <c r="G38" s="371">
        <v>0</v>
      </c>
      <c r="H38" s="371">
        <v>0</v>
      </c>
    </row>
    <row r="39" spans="1:8">
      <c r="A39" s="372">
        <v>15.1</v>
      </c>
      <c r="B39" s="373" t="s">
        <v>566</v>
      </c>
      <c r="C39" s="371">
        <v>0</v>
      </c>
      <c r="D39" s="371">
        <v>0</v>
      </c>
      <c r="E39" s="371">
        <v>0</v>
      </c>
      <c r="F39" s="371">
        <v>0</v>
      </c>
      <c r="G39" s="371">
        <v>0</v>
      </c>
      <c r="H39" s="371">
        <v>0</v>
      </c>
    </row>
    <row r="40" spans="1:8" ht="24" customHeight="1">
      <c r="A40" s="372">
        <v>16</v>
      </c>
      <c r="B40" s="359" t="s">
        <v>591</v>
      </c>
      <c r="C40" s="371">
        <v>787883.35000000009</v>
      </c>
      <c r="D40" s="371">
        <v>0</v>
      </c>
      <c r="E40" s="371">
        <v>787883.35000000009</v>
      </c>
      <c r="F40" s="371">
        <v>0</v>
      </c>
      <c r="G40" s="371">
        <v>0</v>
      </c>
      <c r="H40" s="371">
        <v>0</v>
      </c>
    </row>
    <row r="41" spans="1:8">
      <c r="A41" s="372">
        <v>17</v>
      </c>
      <c r="B41" s="359" t="s">
        <v>592</v>
      </c>
      <c r="C41" s="371">
        <v>710529572.99321377</v>
      </c>
      <c r="D41" s="371">
        <v>621631701.11000085</v>
      </c>
      <c r="E41" s="371">
        <v>1332161274.1032147</v>
      </c>
      <c r="F41" s="371">
        <v>611981863.64551878</v>
      </c>
      <c r="G41" s="371">
        <v>635773582.58656216</v>
      </c>
      <c r="H41" s="371">
        <v>1247755446.2320809</v>
      </c>
    </row>
    <row r="42" spans="1:8">
      <c r="A42" s="372">
        <v>17.100000000000001</v>
      </c>
      <c r="B42" s="374" t="s">
        <v>593</v>
      </c>
      <c r="C42" s="371">
        <v>588690751.17002439</v>
      </c>
      <c r="D42" s="371">
        <v>520623820.42000085</v>
      </c>
      <c r="E42" s="371">
        <v>1109314571.5900252</v>
      </c>
      <c r="F42" s="371">
        <v>423709367.13000125</v>
      </c>
      <c r="G42" s="371">
        <v>532815747.46000266</v>
      </c>
      <c r="H42" s="371">
        <v>956525114.59000397</v>
      </c>
    </row>
    <row r="43" spans="1:8">
      <c r="A43" s="372">
        <v>17.2</v>
      </c>
      <c r="B43" s="375" t="s">
        <v>594</v>
      </c>
      <c r="C43" s="371">
        <v>109173759.3</v>
      </c>
      <c r="D43" s="371">
        <v>95727522</v>
      </c>
      <c r="E43" s="371">
        <v>204901281.30000001</v>
      </c>
      <c r="F43" s="371">
        <v>176840700.85000002</v>
      </c>
      <c r="G43" s="371">
        <v>76748759.310000002</v>
      </c>
      <c r="H43" s="371">
        <v>253589460.16000003</v>
      </c>
    </row>
    <row r="44" spans="1:8">
      <c r="A44" s="372">
        <v>17.3</v>
      </c>
      <c r="B44" s="374" t="s">
        <v>595</v>
      </c>
      <c r="C44" s="371">
        <v>0</v>
      </c>
      <c r="D44" s="371">
        <v>0</v>
      </c>
      <c r="E44" s="371">
        <v>0</v>
      </c>
      <c r="F44" s="371">
        <v>0</v>
      </c>
      <c r="G44" s="371">
        <v>17690031.02</v>
      </c>
      <c r="H44" s="371">
        <v>17690031.02</v>
      </c>
    </row>
    <row r="45" spans="1:8">
      <c r="A45" s="372">
        <v>17.399999999999999</v>
      </c>
      <c r="B45" s="374" t="s">
        <v>596</v>
      </c>
      <c r="C45" s="371">
        <v>12665062.523189437</v>
      </c>
      <c r="D45" s="530">
        <v>5280358.6899999985</v>
      </c>
      <c r="E45" s="371">
        <v>17945421.213189434</v>
      </c>
      <c r="F45" s="371">
        <v>11431795.665517608</v>
      </c>
      <c r="G45" s="530">
        <v>8519044.7965595499</v>
      </c>
      <c r="H45" s="371">
        <v>19950840.462077156</v>
      </c>
    </row>
    <row r="46" spans="1:8">
      <c r="A46" s="372">
        <v>18</v>
      </c>
      <c r="B46" s="362" t="s">
        <v>597</v>
      </c>
      <c r="C46" s="371">
        <v>908576.47212521965</v>
      </c>
      <c r="D46" s="371">
        <v>58508.13</v>
      </c>
      <c r="E46" s="371">
        <v>967084.60212521965</v>
      </c>
      <c r="F46" s="371">
        <v>530654.74474699469</v>
      </c>
      <c r="G46" s="371">
        <v>1779052.5599999998</v>
      </c>
      <c r="H46" s="371">
        <v>2309707.3047469947</v>
      </c>
    </row>
    <row r="47" spans="1:8">
      <c r="A47" s="372">
        <v>19</v>
      </c>
      <c r="B47" s="362" t="s">
        <v>598</v>
      </c>
      <c r="C47" s="371">
        <v>3696273</v>
      </c>
      <c r="D47" s="371">
        <v>0</v>
      </c>
      <c r="E47" s="371">
        <v>3696273</v>
      </c>
      <c r="F47" s="371">
        <v>4298333</v>
      </c>
      <c r="G47" s="371">
        <v>0</v>
      </c>
      <c r="H47" s="371">
        <v>4298333</v>
      </c>
    </row>
    <row r="48" spans="1:8">
      <c r="A48" s="372">
        <v>19.100000000000001</v>
      </c>
      <c r="B48" s="376" t="s">
        <v>599</v>
      </c>
      <c r="C48" s="371">
        <v>2346906</v>
      </c>
      <c r="D48" s="371">
        <v>0</v>
      </c>
      <c r="E48" s="371">
        <v>2346906</v>
      </c>
      <c r="F48" s="371">
        <v>0</v>
      </c>
      <c r="G48" s="371">
        <v>0</v>
      </c>
      <c r="H48" s="371">
        <v>0</v>
      </c>
    </row>
    <row r="49" spans="1:8">
      <c r="A49" s="372">
        <v>19.2</v>
      </c>
      <c r="B49" s="377" t="s">
        <v>600</v>
      </c>
      <c r="C49" s="371">
        <v>1349367</v>
      </c>
      <c r="D49" s="371">
        <v>0</v>
      </c>
      <c r="E49" s="371">
        <v>1349367</v>
      </c>
      <c r="F49" s="371">
        <v>4298333</v>
      </c>
      <c r="G49" s="371">
        <v>0</v>
      </c>
      <c r="H49" s="371">
        <v>4298333</v>
      </c>
    </row>
    <row r="50" spans="1:8">
      <c r="A50" s="372">
        <v>20</v>
      </c>
      <c r="B50" s="378" t="s">
        <v>601</v>
      </c>
      <c r="C50" s="371">
        <v>0</v>
      </c>
      <c r="D50" s="371">
        <v>98920914.170000002</v>
      </c>
      <c r="E50" s="371">
        <v>98920914.170000002</v>
      </c>
      <c r="F50" s="371">
        <v>0</v>
      </c>
      <c r="G50" s="371">
        <v>58118063.120000005</v>
      </c>
      <c r="H50" s="371">
        <v>58118063.120000005</v>
      </c>
    </row>
    <row r="51" spans="1:8">
      <c r="A51" s="372">
        <v>21</v>
      </c>
      <c r="B51" s="366" t="s">
        <v>602</v>
      </c>
      <c r="C51" s="371">
        <v>450788.95999999996</v>
      </c>
      <c r="D51" s="371">
        <v>-25754.609999999891</v>
      </c>
      <c r="E51" s="371">
        <v>425034.35000000009</v>
      </c>
      <c r="F51" s="371">
        <v>665178.16000000015</v>
      </c>
      <c r="G51" s="371">
        <v>45109.979999999283</v>
      </c>
      <c r="H51" s="371">
        <v>710288.13999999943</v>
      </c>
    </row>
    <row r="52" spans="1:8">
      <c r="A52" s="372">
        <v>21.1</v>
      </c>
      <c r="B52" s="375" t="s">
        <v>603</v>
      </c>
      <c r="C52" s="371">
        <v>0</v>
      </c>
      <c r="D52" s="371">
        <v>0</v>
      </c>
      <c r="E52" s="371">
        <v>0</v>
      </c>
      <c r="F52" s="371">
        <v>0</v>
      </c>
      <c r="G52" s="371">
        <v>0</v>
      </c>
      <c r="H52" s="371">
        <v>0</v>
      </c>
    </row>
    <row r="53" spans="1:8">
      <c r="A53" s="372">
        <v>22</v>
      </c>
      <c r="B53" s="379" t="s">
        <v>604</v>
      </c>
      <c r="C53" s="371">
        <v>716373094.77533901</v>
      </c>
      <c r="D53" s="371">
        <v>720585368.80000079</v>
      </c>
      <c r="E53" s="371">
        <v>1436958463.5753398</v>
      </c>
      <c r="F53" s="371">
        <v>617476029.55026579</v>
      </c>
      <c r="G53" s="371">
        <v>695715808.24656212</v>
      </c>
      <c r="H53" s="371">
        <v>1313191837.7968278</v>
      </c>
    </row>
    <row r="54" spans="1:8" ht="24" customHeight="1">
      <c r="A54" s="372"/>
      <c r="B54" s="380" t="s">
        <v>605</v>
      </c>
      <c r="C54" s="593"/>
      <c r="D54" s="594"/>
      <c r="E54" s="594"/>
      <c r="F54" s="594"/>
      <c r="G54" s="594"/>
      <c r="H54" s="595"/>
    </row>
    <row r="55" spans="1:8">
      <c r="A55" s="372">
        <v>23</v>
      </c>
      <c r="B55" s="378" t="s">
        <v>606</v>
      </c>
      <c r="C55" s="371">
        <v>121372000</v>
      </c>
      <c r="D55" s="371">
        <v>0</v>
      </c>
      <c r="E55" s="371">
        <v>121372000</v>
      </c>
      <c r="F55" s="371">
        <v>121372000</v>
      </c>
      <c r="G55" s="371">
        <v>0</v>
      </c>
      <c r="H55" s="371">
        <v>121372000</v>
      </c>
    </row>
    <row r="56" spans="1:8">
      <c r="A56" s="372">
        <v>24</v>
      </c>
      <c r="B56" s="378" t="s">
        <v>607</v>
      </c>
      <c r="C56" s="371">
        <v>0</v>
      </c>
      <c r="D56" s="371">
        <v>0</v>
      </c>
      <c r="E56" s="371">
        <v>0</v>
      </c>
      <c r="F56" s="371">
        <v>0</v>
      </c>
      <c r="G56" s="371">
        <v>0</v>
      </c>
      <c r="H56" s="371">
        <v>0</v>
      </c>
    </row>
    <row r="57" spans="1:8">
      <c r="A57" s="372">
        <v>25</v>
      </c>
      <c r="B57" s="362" t="s">
        <v>608</v>
      </c>
      <c r="C57" s="371">
        <v>0</v>
      </c>
      <c r="D57" s="371">
        <v>0</v>
      </c>
      <c r="E57" s="371">
        <v>0</v>
      </c>
      <c r="F57" s="371">
        <v>0</v>
      </c>
      <c r="G57" s="371">
        <v>0</v>
      </c>
      <c r="H57" s="371">
        <v>0</v>
      </c>
    </row>
    <row r="58" spans="1:8">
      <c r="A58" s="372">
        <v>26</v>
      </c>
      <c r="B58" s="362" t="s">
        <v>609</v>
      </c>
      <c r="C58" s="371">
        <v>0</v>
      </c>
      <c r="D58" s="371">
        <v>0</v>
      </c>
      <c r="E58" s="371">
        <v>0</v>
      </c>
      <c r="F58" s="371">
        <v>0</v>
      </c>
      <c r="G58" s="371">
        <v>0</v>
      </c>
      <c r="H58" s="371">
        <v>0</v>
      </c>
    </row>
    <row r="59" spans="1:8">
      <c r="A59" s="372">
        <v>27</v>
      </c>
      <c r="B59" s="362" t="s">
        <v>610</v>
      </c>
      <c r="C59" s="371">
        <v>0</v>
      </c>
      <c r="D59" s="371">
        <v>0</v>
      </c>
      <c r="E59" s="371">
        <v>0</v>
      </c>
      <c r="F59" s="371">
        <v>0</v>
      </c>
      <c r="G59" s="371">
        <v>0</v>
      </c>
      <c r="H59" s="371">
        <v>0</v>
      </c>
    </row>
    <row r="60" spans="1:8">
      <c r="A60" s="372">
        <v>27.1</v>
      </c>
      <c r="B60" s="374" t="s">
        <v>611</v>
      </c>
      <c r="C60" s="371">
        <v>0</v>
      </c>
      <c r="D60" s="371">
        <v>0</v>
      </c>
      <c r="E60" s="371">
        <v>0</v>
      </c>
      <c r="F60" s="371">
        <v>0</v>
      </c>
      <c r="G60" s="371">
        <v>0</v>
      </c>
      <c r="H60" s="371">
        <v>0</v>
      </c>
    </row>
    <row r="61" spans="1:8">
      <c r="A61" s="372">
        <v>27.2</v>
      </c>
      <c r="B61" s="374" t="s">
        <v>612</v>
      </c>
      <c r="C61" s="371">
        <v>0</v>
      </c>
      <c r="D61" s="371">
        <v>0</v>
      </c>
      <c r="E61" s="371">
        <v>0</v>
      </c>
      <c r="F61" s="371">
        <v>0</v>
      </c>
      <c r="G61" s="371">
        <v>0</v>
      </c>
      <c r="H61" s="371">
        <v>0</v>
      </c>
    </row>
    <row r="62" spans="1:8">
      <c r="A62" s="372">
        <v>28</v>
      </c>
      <c r="B62" s="381" t="s">
        <v>613</v>
      </c>
      <c r="C62" s="371">
        <v>0</v>
      </c>
      <c r="D62" s="371">
        <v>0</v>
      </c>
      <c r="E62" s="371">
        <v>0</v>
      </c>
      <c r="F62" s="371">
        <v>0</v>
      </c>
      <c r="G62" s="371">
        <v>0</v>
      </c>
      <c r="H62" s="371">
        <v>0</v>
      </c>
    </row>
    <row r="63" spans="1:8">
      <c r="A63" s="372">
        <v>29</v>
      </c>
      <c r="B63" s="362" t="s">
        <v>614</v>
      </c>
      <c r="C63" s="371">
        <v>0</v>
      </c>
      <c r="D63" s="371">
        <v>0</v>
      </c>
      <c r="E63" s="371">
        <v>0</v>
      </c>
      <c r="F63" s="371">
        <v>0</v>
      </c>
      <c r="G63" s="371">
        <v>0</v>
      </c>
      <c r="H63" s="371">
        <v>0</v>
      </c>
    </row>
    <row r="64" spans="1:8">
      <c r="A64" s="372">
        <v>29.1</v>
      </c>
      <c r="B64" s="365" t="s">
        <v>615</v>
      </c>
      <c r="C64" s="371">
        <v>0</v>
      </c>
      <c r="D64" s="371">
        <v>0</v>
      </c>
      <c r="E64" s="371">
        <v>0</v>
      </c>
      <c r="F64" s="371">
        <v>0</v>
      </c>
      <c r="G64" s="371">
        <v>0</v>
      </c>
      <c r="H64" s="371">
        <v>0</v>
      </c>
    </row>
    <row r="65" spans="1:8" ht="24.9" customHeight="1">
      <c r="A65" s="372">
        <v>29.2</v>
      </c>
      <c r="B65" s="376" t="s">
        <v>616</v>
      </c>
      <c r="C65" s="371">
        <v>0</v>
      </c>
      <c r="D65" s="371">
        <v>0</v>
      </c>
      <c r="E65" s="371">
        <v>0</v>
      </c>
      <c r="F65" s="371">
        <v>0</v>
      </c>
      <c r="G65" s="371">
        <v>0</v>
      </c>
      <c r="H65" s="371">
        <v>0</v>
      </c>
    </row>
    <row r="66" spans="1:8" ht="22.5" customHeight="1">
      <c r="A66" s="372">
        <v>29.3</v>
      </c>
      <c r="B66" s="376" t="s">
        <v>617</v>
      </c>
      <c r="C66" s="371">
        <v>0</v>
      </c>
      <c r="D66" s="371">
        <v>0</v>
      </c>
      <c r="E66" s="371">
        <v>0</v>
      </c>
      <c r="F66" s="371">
        <v>0</v>
      </c>
      <c r="G66" s="371">
        <v>0</v>
      </c>
      <c r="H66" s="371">
        <v>0</v>
      </c>
    </row>
    <row r="67" spans="1:8">
      <c r="A67" s="372">
        <v>30</v>
      </c>
      <c r="B67" s="362" t="s">
        <v>618</v>
      </c>
      <c r="C67" s="371">
        <v>130804823</v>
      </c>
      <c r="D67" s="371">
        <v>0</v>
      </c>
      <c r="E67" s="371">
        <v>130804823</v>
      </c>
      <c r="F67" s="371">
        <v>98958052</v>
      </c>
      <c r="G67" s="371">
        <v>0</v>
      </c>
      <c r="H67" s="371">
        <v>98958052</v>
      </c>
    </row>
    <row r="68" spans="1:8">
      <c r="A68" s="372">
        <v>31</v>
      </c>
      <c r="B68" s="382" t="s">
        <v>619</v>
      </c>
      <c r="C68" s="371">
        <v>252176823</v>
      </c>
      <c r="D68" s="371">
        <v>0</v>
      </c>
      <c r="E68" s="371">
        <v>252176823</v>
      </c>
      <c r="F68" s="371">
        <v>220330052</v>
      </c>
      <c r="G68" s="371">
        <v>0</v>
      </c>
      <c r="H68" s="371">
        <v>220330052</v>
      </c>
    </row>
    <row r="69" spans="1:8">
      <c r="A69" s="372">
        <v>32</v>
      </c>
      <c r="B69" s="383" t="s">
        <v>620</v>
      </c>
      <c r="C69" s="371">
        <v>968549917.77533901</v>
      </c>
      <c r="D69" s="371">
        <v>720585368.80000079</v>
      </c>
      <c r="E69" s="371">
        <v>1689135286.5753398</v>
      </c>
      <c r="F69" s="371">
        <v>837806081.55026579</v>
      </c>
      <c r="G69" s="371">
        <v>695715808.24656212</v>
      </c>
      <c r="H69" s="371">
        <v>1533521889.7968278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80" zoomScaleNormal="80" workbookViewId="0"/>
  </sheetViews>
  <sheetFormatPr defaultRowHeight="14.4"/>
  <cols>
    <col min="2" max="2" width="66.5546875" customWidth="1"/>
    <col min="3" max="8" width="17.88671875" customWidth="1"/>
  </cols>
  <sheetData>
    <row r="1" spans="1:8" s="5" customFormat="1" ht="13.8">
      <c r="A1" s="2" t="s">
        <v>30</v>
      </c>
      <c r="B1" s="3" t="str">
        <f>Info!C2</f>
        <v>Terabank</v>
      </c>
      <c r="C1" s="3"/>
      <c r="D1" s="4"/>
      <c r="E1" s="4"/>
      <c r="F1" s="4"/>
      <c r="G1" s="4"/>
    </row>
    <row r="2" spans="1:8" s="5" customFormat="1" ht="13.8">
      <c r="A2" s="2" t="s">
        <v>31</v>
      </c>
      <c r="B2" s="308">
        <f>'1. key ratios'!B2</f>
        <v>45291</v>
      </c>
      <c r="C2" s="3"/>
      <c r="D2" s="4"/>
      <c r="E2" s="4"/>
      <c r="F2" s="4"/>
      <c r="G2" s="4"/>
    </row>
    <row r="4" spans="1:8">
      <c r="A4" s="604" t="s">
        <v>6</v>
      </c>
      <c r="B4" s="606" t="s">
        <v>621</v>
      </c>
      <c r="C4" s="599" t="s">
        <v>558</v>
      </c>
      <c r="D4" s="599"/>
      <c r="E4" s="599"/>
      <c r="F4" s="599" t="s">
        <v>559</v>
      </c>
      <c r="G4" s="599"/>
      <c r="H4" s="600"/>
    </row>
    <row r="5" spans="1:8" ht="15.6" customHeight="1">
      <c r="A5" s="605"/>
      <c r="B5" s="607"/>
      <c r="C5" s="386" t="s">
        <v>32</v>
      </c>
      <c r="D5" s="386" t="s">
        <v>33</v>
      </c>
      <c r="E5" s="386" t="s">
        <v>34</v>
      </c>
      <c r="F5" s="386" t="s">
        <v>32</v>
      </c>
      <c r="G5" s="386" t="s">
        <v>33</v>
      </c>
      <c r="H5" s="386" t="s">
        <v>34</v>
      </c>
    </row>
    <row r="6" spans="1:8">
      <c r="A6" s="387">
        <v>1</v>
      </c>
      <c r="B6" s="388" t="s">
        <v>622</v>
      </c>
      <c r="C6" s="371">
        <v>115272934.07711212</v>
      </c>
      <c r="D6" s="371">
        <v>49011851.922887877</v>
      </c>
      <c r="E6" s="371">
        <v>164284786</v>
      </c>
      <c r="F6" s="371">
        <v>96228030.743819728</v>
      </c>
      <c r="G6" s="371">
        <v>39178640.295521028</v>
      </c>
      <c r="H6" s="371">
        <v>135406671.03934076</v>
      </c>
    </row>
    <row r="7" spans="1:8">
      <c r="A7" s="387">
        <v>1.1000000000000001</v>
      </c>
      <c r="B7" s="376" t="s">
        <v>565</v>
      </c>
      <c r="C7" s="371">
        <v>0</v>
      </c>
      <c r="D7" s="371">
        <v>0</v>
      </c>
      <c r="E7" s="371">
        <v>0</v>
      </c>
      <c r="F7" s="371">
        <v>0</v>
      </c>
      <c r="G7" s="371">
        <v>0</v>
      </c>
      <c r="H7" s="371">
        <v>0</v>
      </c>
    </row>
    <row r="8" spans="1:8">
      <c r="A8" s="387">
        <v>1.2</v>
      </c>
      <c r="B8" s="376" t="s">
        <v>567</v>
      </c>
      <c r="C8" s="371">
        <v>0</v>
      </c>
      <c r="D8" s="371">
        <v>0</v>
      </c>
      <c r="E8" s="371">
        <v>0</v>
      </c>
      <c r="F8" s="371">
        <v>0</v>
      </c>
      <c r="G8" s="371">
        <v>0</v>
      </c>
      <c r="H8" s="371">
        <v>0</v>
      </c>
    </row>
    <row r="9" spans="1:8" ht="21.6" customHeight="1">
      <c r="A9" s="387">
        <v>1.3</v>
      </c>
      <c r="B9" s="376" t="s">
        <v>623</v>
      </c>
      <c r="C9" s="371">
        <v>0</v>
      </c>
      <c r="D9" s="371">
        <v>0</v>
      </c>
      <c r="E9" s="371">
        <v>0</v>
      </c>
      <c r="F9" s="371">
        <v>0</v>
      </c>
      <c r="G9" s="371">
        <v>0</v>
      </c>
      <c r="H9" s="371">
        <v>0</v>
      </c>
    </row>
    <row r="10" spans="1:8">
      <c r="A10" s="387">
        <v>1.4</v>
      </c>
      <c r="B10" s="376" t="s">
        <v>569</v>
      </c>
      <c r="C10" s="371">
        <v>0</v>
      </c>
      <c r="D10" s="371">
        <v>0</v>
      </c>
      <c r="E10" s="371">
        <v>0</v>
      </c>
      <c r="F10" s="371">
        <v>0</v>
      </c>
      <c r="G10" s="371">
        <v>0</v>
      </c>
      <c r="H10" s="371">
        <v>0</v>
      </c>
    </row>
    <row r="11" spans="1:8">
      <c r="A11" s="387">
        <v>1.5</v>
      </c>
      <c r="B11" s="376" t="s">
        <v>573</v>
      </c>
      <c r="C11" s="371">
        <v>117860097.01921315</v>
      </c>
      <c r="D11" s="371">
        <v>49011851.922887877</v>
      </c>
      <c r="E11" s="371">
        <v>166871948.94210103</v>
      </c>
      <c r="F11" s="371">
        <v>96288386.791212589</v>
      </c>
      <c r="G11" s="371">
        <v>39178640.295521028</v>
      </c>
      <c r="H11" s="371">
        <v>135467027.08673361</v>
      </c>
    </row>
    <row r="12" spans="1:8">
      <c r="A12" s="387">
        <v>1.6</v>
      </c>
      <c r="B12" s="377" t="s">
        <v>455</v>
      </c>
      <c r="C12" s="371">
        <v>-2587162.942101025</v>
      </c>
      <c r="D12" s="371">
        <v>0</v>
      </c>
      <c r="E12" s="371">
        <v>-2587162.942101025</v>
      </c>
      <c r="F12" s="371">
        <v>-60356.047392861088</v>
      </c>
      <c r="G12" s="371">
        <v>0</v>
      </c>
      <c r="H12" s="371">
        <v>-60356.047392861088</v>
      </c>
    </row>
    <row r="13" spans="1:8">
      <c r="A13" s="387">
        <v>2</v>
      </c>
      <c r="B13" s="389" t="s">
        <v>624</v>
      </c>
      <c r="C13" s="371">
        <v>-70983585.950000018</v>
      </c>
      <c r="D13" s="371">
        <v>-24041777.160000034</v>
      </c>
      <c r="E13" s="371">
        <v>-95025363.110000044</v>
      </c>
      <c r="F13" s="371">
        <v>-58093863.060000032</v>
      </c>
      <c r="G13" s="371">
        <v>-16258070.610000001</v>
      </c>
      <c r="H13" s="371">
        <v>-74351933.670000032</v>
      </c>
    </row>
    <row r="14" spans="1:8">
      <c r="A14" s="387">
        <v>2.1</v>
      </c>
      <c r="B14" s="376" t="s">
        <v>625</v>
      </c>
      <c r="C14" s="371">
        <v>0</v>
      </c>
      <c r="D14" s="371">
        <v>0</v>
      </c>
      <c r="E14" s="371">
        <v>0</v>
      </c>
      <c r="F14" s="371">
        <v>0</v>
      </c>
      <c r="G14" s="371">
        <v>0</v>
      </c>
      <c r="H14" s="371">
        <v>0</v>
      </c>
    </row>
    <row r="15" spans="1:8" ht="24.6" customHeight="1">
      <c r="A15" s="387">
        <v>2.2000000000000002</v>
      </c>
      <c r="B15" s="376" t="s">
        <v>626</v>
      </c>
      <c r="C15" s="371">
        <v>0</v>
      </c>
      <c r="D15" s="371">
        <v>0</v>
      </c>
      <c r="E15" s="371">
        <v>0</v>
      </c>
      <c r="F15" s="371">
        <v>0</v>
      </c>
      <c r="G15" s="371">
        <v>0</v>
      </c>
      <c r="H15" s="371">
        <v>0</v>
      </c>
    </row>
    <row r="16" spans="1:8" ht="20.399999999999999" customHeight="1">
      <c r="A16" s="387">
        <v>2.2999999999999998</v>
      </c>
      <c r="B16" s="376" t="s">
        <v>627</v>
      </c>
      <c r="C16" s="371">
        <v>-70388480.660000011</v>
      </c>
      <c r="D16" s="371">
        <v>-24041777.160000034</v>
      </c>
      <c r="E16" s="371">
        <v>-94430257.820000052</v>
      </c>
      <c r="F16" s="371">
        <v>-57468895.450000033</v>
      </c>
      <c r="G16" s="371">
        <v>-16258070.610000001</v>
      </c>
      <c r="H16" s="371">
        <v>-73726966.060000032</v>
      </c>
    </row>
    <row r="17" spans="1:8">
      <c r="A17" s="387">
        <v>2.4</v>
      </c>
      <c r="B17" s="376" t="s">
        <v>628</v>
      </c>
      <c r="C17" s="371">
        <v>-595105.29</v>
      </c>
      <c r="D17" s="371">
        <v>0</v>
      </c>
      <c r="E17" s="371">
        <v>-595105.29</v>
      </c>
      <c r="F17" s="371">
        <v>-624967.61</v>
      </c>
      <c r="G17" s="371">
        <v>0</v>
      </c>
      <c r="H17" s="371">
        <v>-624967.61</v>
      </c>
    </row>
    <row r="18" spans="1:8">
      <c r="A18" s="387">
        <v>3</v>
      </c>
      <c r="B18" s="389" t="s">
        <v>629</v>
      </c>
      <c r="C18" s="371">
        <v>0</v>
      </c>
      <c r="D18" s="371">
        <v>0</v>
      </c>
      <c r="E18" s="371">
        <v>0</v>
      </c>
      <c r="F18" s="371">
        <v>0</v>
      </c>
      <c r="G18" s="371">
        <v>0</v>
      </c>
      <c r="H18" s="371">
        <v>0</v>
      </c>
    </row>
    <row r="19" spans="1:8">
      <c r="A19" s="387">
        <v>4</v>
      </c>
      <c r="B19" s="389" t="s">
        <v>630</v>
      </c>
      <c r="C19" s="371">
        <v>8721527.4700000007</v>
      </c>
      <c r="D19" s="371">
        <v>2551588.5299999993</v>
      </c>
      <c r="E19" s="371">
        <v>11273116</v>
      </c>
      <c r="F19" s="371">
        <v>16363494.030000001</v>
      </c>
      <c r="G19" s="371">
        <v>2625756.42</v>
      </c>
      <c r="H19" s="371">
        <v>18989250.450000003</v>
      </c>
    </row>
    <row r="20" spans="1:8">
      <c r="A20" s="387">
        <v>5</v>
      </c>
      <c r="B20" s="389" t="s">
        <v>631</v>
      </c>
      <c r="C20" s="371">
        <v>-2451684.4499999993</v>
      </c>
      <c r="D20" s="371">
        <v>-2016454.5500000007</v>
      </c>
      <c r="E20" s="371">
        <v>-4468139</v>
      </c>
      <c r="F20" s="371">
        <v>-1689671.1500000041</v>
      </c>
      <c r="G20" s="371">
        <v>-1652587.02</v>
      </c>
      <c r="H20" s="371">
        <v>-3342258.1700000041</v>
      </c>
    </row>
    <row r="21" spans="1:8" ht="24" customHeight="1">
      <c r="A21" s="387">
        <v>6</v>
      </c>
      <c r="B21" s="389" t="s">
        <v>632</v>
      </c>
      <c r="C21" s="371">
        <v>0</v>
      </c>
      <c r="D21" s="371">
        <v>0</v>
      </c>
      <c r="E21" s="371">
        <v>0</v>
      </c>
      <c r="F21" s="371">
        <v>0</v>
      </c>
      <c r="G21" s="371">
        <v>0</v>
      </c>
      <c r="H21" s="371">
        <v>0</v>
      </c>
    </row>
    <row r="22" spans="1:8" ht="18.600000000000001" customHeight="1">
      <c r="A22" s="387">
        <v>7</v>
      </c>
      <c r="B22" s="389" t="s">
        <v>633</v>
      </c>
      <c r="C22" s="371">
        <v>0</v>
      </c>
      <c r="D22" s="371">
        <v>0</v>
      </c>
      <c r="E22" s="371">
        <v>0</v>
      </c>
      <c r="F22" s="371">
        <v>0</v>
      </c>
      <c r="G22" s="371">
        <v>0</v>
      </c>
      <c r="H22" s="371">
        <v>0</v>
      </c>
    </row>
    <row r="23" spans="1:8" ht="25.5" customHeight="1">
      <c r="A23" s="387">
        <v>8</v>
      </c>
      <c r="B23" s="390" t="s">
        <v>634</v>
      </c>
      <c r="C23" s="371">
        <v>0</v>
      </c>
      <c r="D23" s="371">
        <v>0</v>
      </c>
      <c r="E23" s="371">
        <v>0</v>
      </c>
      <c r="F23" s="371">
        <v>0</v>
      </c>
      <c r="G23" s="371">
        <v>0</v>
      </c>
      <c r="H23" s="371">
        <v>0</v>
      </c>
    </row>
    <row r="24" spans="1:8" ht="34.5" customHeight="1">
      <c r="A24" s="387">
        <v>9</v>
      </c>
      <c r="B24" s="390" t="s">
        <v>635</v>
      </c>
      <c r="C24" s="371">
        <v>0</v>
      </c>
      <c r="D24" s="371">
        <v>0</v>
      </c>
      <c r="E24" s="371">
        <v>0</v>
      </c>
      <c r="F24" s="371">
        <v>0</v>
      </c>
      <c r="G24" s="371">
        <v>0</v>
      </c>
      <c r="H24" s="371">
        <v>0</v>
      </c>
    </row>
    <row r="25" spans="1:8">
      <c r="A25" s="387">
        <v>10</v>
      </c>
      <c r="B25" s="389" t="s">
        <v>636</v>
      </c>
      <c r="C25" s="371">
        <v>3609074</v>
      </c>
      <c r="D25" s="371">
        <v>0</v>
      </c>
      <c r="E25" s="371">
        <v>3609074</v>
      </c>
      <c r="F25" s="371">
        <v>-11230681</v>
      </c>
      <c r="G25" s="371">
        <v>0</v>
      </c>
      <c r="H25" s="371">
        <v>-11230681</v>
      </c>
    </row>
    <row r="26" spans="1:8">
      <c r="A26" s="387">
        <v>11</v>
      </c>
      <c r="B26" s="391" t="s">
        <v>637</v>
      </c>
      <c r="C26" s="536">
        <v>3966185.4231957961</v>
      </c>
      <c r="D26" s="371">
        <v>0</v>
      </c>
      <c r="E26" s="371">
        <v>3966185.4231957961</v>
      </c>
      <c r="F26" s="371">
        <v>-480756.63127569645</v>
      </c>
      <c r="G26" s="371">
        <v>0</v>
      </c>
      <c r="H26" s="371">
        <v>-480756.63127569645</v>
      </c>
    </row>
    <row r="27" spans="1:8">
      <c r="A27" s="387">
        <v>12</v>
      </c>
      <c r="B27" s="389" t="s">
        <v>638</v>
      </c>
      <c r="C27" s="371">
        <v>48543.38</v>
      </c>
      <c r="D27" s="371">
        <v>0</v>
      </c>
      <c r="E27" s="371">
        <v>48543.38</v>
      </c>
      <c r="F27" s="371">
        <v>28639.27</v>
      </c>
      <c r="G27" s="371">
        <v>0</v>
      </c>
      <c r="H27" s="371">
        <v>28639.27</v>
      </c>
    </row>
    <row r="28" spans="1:8">
      <c r="A28" s="387">
        <v>13</v>
      </c>
      <c r="B28" s="392" t="s">
        <v>639</v>
      </c>
      <c r="C28" s="371">
        <v>-7381141.1841794513</v>
      </c>
      <c r="D28" s="371">
        <v>0</v>
      </c>
      <c r="E28" s="371">
        <v>-7381141.1841794513</v>
      </c>
      <c r="F28" s="371">
        <v>-6311024.302249467</v>
      </c>
      <c r="G28" s="371">
        <v>0</v>
      </c>
      <c r="H28" s="371">
        <v>-6311024.302249467</v>
      </c>
    </row>
    <row r="29" spans="1:8">
      <c r="A29" s="387">
        <v>14</v>
      </c>
      <c r="B29" s="393" t="s">
        <v>640</v>
      </c>
      <c r="C29" s="371">
        <v>-32359011.132448979</v>
      </c>
      <c r="D29" s="371">
        <v>-142441.67000000001</v>
      </c>
      <c r="E29" s="371">
        <v>-32501452.802448981</v>
      </c>
      <c r="F29" s="371">
        <v>-25801082.82</v>
      </c>
      <c r="G29" s="371">
        <v>-141007.26</v>
      </c>
      <c r="H29" s="371">
        <v>-25942090.080000002</v>
      </c>
    </row>
    <row r="30" spans="1:8">
      <c r="A30" s="387">
        <v>14.1</v>
      </c>
      <c r="B30" s="364" t="s">
        <v>641</v>
      </c>
      <c r="C30" s="371">
        <v>-28365082.00244898</v>
      </c>
      <c r="D30" s="371">
        <v>0</v>
      </c>
      <c r="E30" s="371">
        <v>-28365082.00244898</v>
      </c>
      <c r="F30" s="371">
        <v>-21822967.59</v>
      </c>
      <c r="G30" s="371">
        <v>0</v>
      </c>
      <c r="H30" s="371">
        <v>-21822967.59</v>
      </c>
    </row>
    <row r="31" spans="1:8">
      <c r="A31" s="387">
        <v>14.2</v>
      </c>
      <c r="B31" s="364" t="s">
        <v>642</v>
      </c>
      <c r="C31" s="371">
        <v>-3993929.13</v>
      </c>
      <c r="D31" s="371">
        <v>-142441.67000000001</v>
      </c>
      <c r="E31" s="371">
        <v>-4136370.8</v>
      </c>
      <c r="F31" s="371">
        <v>-3978115.23</v>
      </c>
      <c r="G31" s="371">
        <v>-141007.26</v>
      </c>
      <c r="H31" s="371">
        <v>-4119122.49</v>
      </c>
    </row>
    <row r="32" spans="1:8">
      <c r="A32" s="387">
        <v>15</v>
      </c>
      <c r="B32" s="389" t="s">
        <v>643</v>
      </c>
      <c r="C32" s="371">
        <v>-5273046</v>
      </c>
      <c r="D32" s="371">
        <v>0</v>
      </c>
      <c r="E32" s="371">
        <v>-5273046</v>
      </c>
      <c r="F32" s="371">
        <v>-5426386</v>
      </c>
      <c r="G32" s="371">
        <v>0</v>
      </c>
      <c r="H32" s="371">
        <v>-5426386</v>
      </c>
    </row>
    <row r="33" spans="1:8" ht="22.5" customHeight="1">
      <c r="A33" s="387">
        <v>16</v>
      </c>
      <c r="B33" s="362" t="s">
        <v>644</v>
      </c>
      <c r="C33" s="371">
        <v>0</v>
      </c>
      <c r="D33" s="371">
        <v>0</v>
      </c>
      <c r="E33" s="371">
        <v>0</v>
      </c>
      <c r="F33" s="371">
        <v>0</v>
      </c>
      <c r="G33" s="371">
        <v>0</v>
      </c>
      <c r="H33" s="371">
        <v>0</v>
      </c>
    </row>
    <row r="34" spans="1:8">
      <c r="A34" s="387">
        <v>17</v>
      </c>
      <c r="B34" s="389" t="s">
        <v>645</v>
      </c>
      <c r="C34" s="371">
        <v>-723761.81656736438</v>
      </c>
      <c r="D34" s="371">
        <v>0</v>
      </c>
      <c r="E34" s="371">
        <v>-723761.81656736438</v>
      </c>
      <c r="F34" s="371">
        <v>-248778.53647483207</v>
      </c>
      <c r="G34" s="371">
        <v>0</v>
      </c>
      <c r="H34" s="371">
        <v>-248778.53647483207</v>
      </c>
    </row>
    <row r="35" spans="1:8">
      <c r="A35" s="387">
        <v>17.100000000000001</v>
      </c>
      <c r="B35" s="364" t="s">
        <v>646</v>
      </c>
      <c r="C35" s="371">
        <v>0</v>
      </c>
      <c r="D35" s="371">
        <v>0</v>
      </c>
      <c r="E35" s="371">
        <v>0</v>
      </c>
      <c r="F35" s="371">
        <v>0</v>
      </c>
      <c r="G35" s="371">
        <v>0</v>
      </c>
      <c r="H35" s="371">
        <v>0</v>
      </c>
    </row>
    <row r="36" spans="1:8">
      <c r="A36" s="387">
        <v>17.2</v>
      </c>
      <c r="B36" s="364" t="s">
        <v>647</v>
      </c>
      <c r="C36" s="371">
        <v>-723761.81656736438</v>
      </c>
      <c r="D36" s="371">
        <v>0</v>
      </c>
      <c r="E36" s="371">
        <v>-723761.81656736438</v>
      </c>
      <c r="F36" s="371">
        <v>-248778.53647483207</v>
      </c>
      <c r="G36" s="371">
        <v>0</v>
      </c>
      <c r="H36" s="371">
        <v>-248778.53647483207</v>
      </c>
    </row>
    <row r="37" spans="1:8" ht="41.4" customHeight="1">
      <c r="A37" s="387">
        <v>18</v>
      </c>
      <c r="B37" s="394" t="s">
        <v>648</v>
      </c>
      <c r="C37" s="371">
        <v>-4850526.4376751333</v>
      </c>
      <c r="D37" s="371">
        <v>2223579.4546429156</v>
      </c>
      <c r="E37" s="371">
        <v>-2626946.9830322177</v>
      </c>
      <c r="F37" s="371">
        <v>-3434012.1588554946</v>
      </c>
      <c r="G37" s="371">
        <v>9421883.4594546966</v>
      </c>
      <c r="H37" s="371">
        <v>5987871.3005992025</v>
      </c>
    </row>
    <row r="38" spans="1:8">
      <c r="A38" s="387">
        <v>18.100000000000001</v>
      </c>
      <c r="B38" s="395" t="s">
        <v>649</v>
      </c>
      <c r="C38" s="371">
        <v>0</v>
      </c>
      <c r="D38" s="371">
        <v>0</v>
      </c>
      <c r="E38" s="371">
        <v>0</v>
      </c>
      <c r="F38" s="371">
        <v>0</v>
      </c>
      <c r="G38" s="371">
        <v>0</v>
      </c>
      <c r="H38" s="371">
        <v>0</v>
      </c>
    </row>
    <row r="39" spans="1:8">
      <c r="A39" s="387">
        <v>18.2</v>
      </c>
      <c r="B39" s="395" t="s">
        <v>650</v>
      </c>
      <c r="C39" s="371">
        <v>-4850526.4376751333</v>
      </c>
      <c r="D39" s="371">
        <v>2223579.4546429156</v>
      </c>
      <c r="E39" s="371">
        <v>-2626946.9830322177</v>
      </c>
      <c r="F39" s="371">
        <v>-3434012.1588554946</v>
      </c>
      <c r="G39" s="371">
        <v>9421883.4594546966</v>
      </c>
      <c r="H39" s="371">
        <v>5987871.3005992025</v>
      </c>
    </row>
    <row r="40" spans="1:8" ht="24.6" customHeight="1">
      <c r="A40" s="387">
        <v>19</v>
      </c>
      <c r="B40" s="394" t="s">
        <v>651</v>
      </c>
      <c r="C40" s="371">
        <v>0</v>
      </c>
      <c r="D40" s="371">
        <v>0</v>
      </c>
      <c r="E40" s="371">
        <v>0</v>
      </c>
      <c r="F40" s="371">
        <v>0</v>
      </c>
      <c r="G40" s="371">
        <v>0</v>
      </c>
      <c r="H40" s="371">
        <v>0</v>
      </c>
    </row>
    <row r="41" spans="1:8" ht="17.399999999999999" customHeight="1">
      <c r="A41" s="387">
        <v>20</v>
      </c>
      <c r="B41" s="394" t="s">
        <v>652</v>
      </c>
      <c r="C41" s="536">
        <v>0</v>
      </c>
      <c r="D41" s="371">
        <v>0</v>
      </c>
      <c r="E41" s="371">
        <v>0</v>
      </c>
      <c r="F41" s="371">
        <v>0</v>
      </c>
      <c r="G41" s="371">
        <v>0</v>
      </c>
      <c r="H41" s="371">
        <v>0</v>
      </c>
    </row>
    <row r="42" spans="1:8" ht="26.4" customHeight="1">
      <c r="A42" s="387">
        <v>21</v>
      </c>
      <c r="B42" s="394" t="s">
        <v>653</v>
      </c>
      <c r="C42" s="371">
        <v>0</v>
      </c>
      <c r="D42" s="371">
        <v>0</v>
      </c>
      <c r="E42" s="371">
        <v>0</v>
      </c>
      <c r="F42" s="371">
        <v>0</v>
      </c>
      <c r="G42" s="371">
        <v>0</v>
      </c>
      <c r="H42" s="371">
        <v>0</v>
      </c>
    </row>
    <row r="43" spans="1:8">
      <c r="A43" s="387">
        <v>22</v>
      </c>
      <c r="B43" s="396" t="s">
        <v>654</v>
      </c>
      <c r="C43" s="371">
        <v>7595507.3794369735</v>
      </c>
      <c r="D43" s="371">
        <v>27586346.527530756</v>
      </c>
      <c r="E43" s="371">
        <v>35181853.906967729</v>
      </c>
      <c r="F43" s="371">
        <v>-96091.615035799332</v>
      </c>
      <c r="G43" s="371">
        <v>33174615.284975726</v>
      </c>
      <c r="H43" s="371">
        <v>33078523.669939928</v>
      </c>
    </row>
    <row r="44" spans="1:8">
      <c r="A44" s="387">
        <v>23</v>
      </c>
      <c r="B44" s="396" t="s">
        <v>655</v>
      </c>
      <c r="C44" s="371">
        <v>4895017</v>
      </c>
      <c r="D44" s="371">
        <v>0</v>
      </c>
      <c r="E44" s="371">
        <v>4895017</v>
      </c>
      <c r="F44" s="371">
        <v>4811861</v>
      </c>
      <c r="G44" s="371">
        <v>0</v>
      </c>
      <c r="H44" s="371">
        <v>4811861</v>
      </c>
    </row>
    <row r="45" spans="1:8">
      <c r="A45" s="387">
        <v>24</v>
      </c>
      <c r="B45" s="397" t="s">
        <v>656</v>
      </c>
      <c r="C45" s="371">
        <v>2700490.3794369735</v>
      </c>
      <c r="D45" s="371">
        <v>27586346.527530756</v>
      </c>
      <c r="E45" s="371">
        <v>30286836.906967729</v>
      </c>
      <c r="F45" s="371">
        <v>-4907952.6150357993</v>
      </c>
      <c r="G45" s="371">
        <v>33174615.284975726</v>
      </c>
      <c r="H45" s="371">
        <v>28266662.669939928</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4.4"/>
  <cols>
    <col min="1" max="1" width="8.6640625" style="384"/>
    <col min="2" max="2" width="87.5546875" bestFit="1" customWidth="1"/>
    <col min="3" max="8" width="15.44140625" customWidth="1"/>
  </cols>
  <sheetData>
    <row r="1" spans="1:8" s="5" customFormat="1" ht="13.8">
      <c r="A1" s="2" t="s">
        <v>30</v>
      </c>
      <c r="B1" s="3" t="str">
        <f>Info!C2</f>
        <v>Terabank</v>
      </c>
      <c r="C1" s="3"/>
      <c r="D1" s="4"/>
      <c r="E1" s="4"/>
      <c r="F1" s="4"/>
      <c r="G1" s="4"/>
    </row>
    <row r="2" spans="1:8" s="5" customFormat="1" ht="13.8">
      <c r="A2" s="2" t="s">
        <v>31</v>
      </c>
      <c r="B2" s="308">
        <f>'1. key ratios'!B2</f>
        <v>45291</v>
      </c>
      <c r="C2" s="3"/>
      <c r="D2" s="4"/>
      <c r="E2" s="4"/>
      <c r="F2" s="4"/>
      <c r="G2" s="4"/>
    </row>
    <row r="3" spans="1:8" ht="15" thickBot="1">
      <c r="A3"/>
    </row>
    <row r="4" spans="1:8">
      <c r="A4" s="608" t="s">
        <v>6</v>
      </c>
      <c r="B4" s="609" t="s">
        <v>94</v>
      </c>
      <c r="C4" s="599" t="s">
        <v>558</v>
      </c>
      <c r="D4" s="599"/>
      <c r="E4" s="599"/>
      <c r="F4" s="599" t="s">
        <v>559</v>
      </c>
      <c r="G4" s="599"/>
      <c r="H4" s="600"/>
    </row>
    <row r="5" spans="1:8">
      <c r="A5" s="608"/>
      <c r="B5" s="609"/>
      <c r="C5" s="386" t="s">
        <v>32</v>
      </c>
      <c r="D5" s="386" t="s">
        <v>33</v>
      </c>
      <c r="E5" s="386" t="s">
        <v>34</v>
      </c>
      <c r="F5" s="386" t="s">
        <v>32</v>
      </c>
      <c r="G5" s="386" t="s">
        <v>33</v>
      </c>
      <c r="H5" s="386" t="s">
        <v>34</v>
      </c>
    </row>
    <row r="6" spans="1:8">
      <c r="A6" s="372">
        <v>1</v>
      </c>
      <c r="B6" s="398" t="s">
        <v>657</v>
      </c>
      <c r="C6" s="399"/>
      <c r="D6" s="399"/>
      <c r="E6" s="399">
        <v>0</v>
      </c>
      <c r="F6" s="399"/>
      <c r="G6" s="399"/>
      <c r="H6" s="399">
        <v>0</v>
      </c>
    </row>
    <row r="7" spans="1:8">
      <c r="A7" s="372">
        <v>2</v>
      </c>
      <c r="B7" s="398" t="s">
        <v>196</v>
      </c>
      <c r="C7" s="399"/>
      <c r="D7" s="399"/>
      <c r="E7" s="399">
        <v>0</v>
      </c>
      <c r="F7" s="399"/>
      <c r="G7" s="399"/>
      <c r="H7" s="399">
        <v>0</v>
      </c>
    </row>
    <row r="8" spans="1:8">
      <c r="A8" s="372">
        <v>3</v>
      </c>
      <c r="B8" s="398" t="s">
        <v>206</v>
      </c>
      <c r="C8" s="399">
        <v>242925968.85000008</v>
      </c>
      <c r="D8" s="399">
        <v>413845232.36999971</v>
      </c>
      <c r="E8" s="399">
        <v>656771201.21999979</v>
      </c>
      <c r="F8" s="399">
        <v>262580153.69999927</v>
      </c>
      <c r="G8" s="399">
        <v>364651291.2300005</v>
      </c>
      <c r="H8" s="399">
        <v>627231444.92999983</v>
      </c>
    </row>
    <row r="9" spans="1:8">
      <c r="A9" s="372">
        <v>3.1</v>
      </c>
      <c r="B9" s="400" t="s">
        <v>197</v>
      </c>
      <c r="C9" s="399">
        <v>176416347.32000008</v>
      </c>
      <c r="D9" s="399">
        <v>413845232.36999971</v>
      </c>
      <c r="E9" s="399">
        <v>590261579.68999982</v>
      </c>
      <c r="F9" s="399">
        <v>232459509.34999928</v>
      </c>
      <c r="G9" s="399">
        <v>364651291.2300005</v>
      </c>
      <c r="H9" s="399">
        <v>597110800.5799998</v>
      </c>
    </row>
    <row r="10" spans="1:8">
      <c r="A10" s="372">
        <v>3.2</v>
      </c>
      <c r="B10" s="400" t="s">
        <v>193</v>
      </c>
      <c r="C10" s="399">
        <v>66509621.529999994</v>
      </c>
      <c r="D10" s="399"/>
      <c r="E10" s="399">
        <v>66509621.529999994</v>
      </c>
      <c r="F10" s="399">
        <v>30120644.349999998</v>
      </c>
      <c r="G10" s="399"/>
      <c r="H10" s="399">
        <v>30120644.349999998</v>
      </c>
    </row>
    <row r="11" spans="1:8">
      <c r="A11" s="372">
        <v>4</v>
      </c>
      <c r="B11" s="401" t="s">
        <v>195</v>
      </c>
      <c r="C11" s="399">
        <v>0</v>
      </c>
      <c r="D11" s="399">
        <v>0</v>
      </c>
      <c r="E11" s="399">
        <v>0</v>
      </c>
      <c r="F11" s="399">
        <v>97747400</v>
      </c>
      <c r="G11" s="399">
        <v>0</v>
      </c>
      <c r="H11" s="399">
        <v>97747400</v>
      </c>
    </row>
    <row r="12" spans="1:8">
      <c r="A12" s="372">
        <v>4.0999999999999996</v>
      </c>
      <c r="B12" s="400" t="s">
        <v>179</v>
      </c>
      <c r="C12" s="399">
        <v>0</v>
      </c>
      <c r="D12" s="399"/>
      <c r="E12" s="399">
        <v>0</v>
      </c>
      <c r="F12" s="399">
        <v>97747400</v>
      </c>
      <c r="G12" s="399"/>
      <c r="H12" s="399">
        <v>97747400</v>
      </c>
    </row>
    <row r="13" spans="1:8">
      <c r="A13" s="372">
        <v>4.2</v>
      </c>
      <c r="B13" s="400" t="s">
        <v>180</v>
      </c>
      <c r="C13" s="399"/>
      <c r="D13" s="399"/>
      <c r="E13" s="399">
        <v>0</v>
      </c>
      <c r="F13" s="399"/>
      <c r="G13" s="399"/>
      <c r="H13" s="399">
        <v>0</v>
      </c>
    </row>
    <row r="14" spans="1:8">
      <c r="A14" s="372">
        <v>5</v>
      </c>
      <c r="B14" s="401" t="s">
        <v>205</v>
      </c>
      <c r="C14" s="399">
        <v>1207286624.2429302</v>
      </c>
      <c r="D14" s="399">
        <v>3615684621.6395888</v>
      </c>
      <c r="E14" s="399">
        <v>4822971245.8825188</v>
      </c>
      <c r="F14" s="399">
        <v>985116809.82070005</v>
      </c>
      <c r="G14" s="399">
        <v>981476440.21670055</v>
      </c>
      <c r="H14" s="399">
        <v>1966593250.0374007</v>
      </c>
    </row>
    <row r="15" spans="1:8">
      <c r="A15" s="372">
        <v>5.0999999999999996</v>
      </c>
      <c r="B15" s="402" t="s">
        <v>183</v>
      </c>
      <c r="C15" s="399">
        <v>11771217.370000003</v>
      </c>
      <c r="D15" s="399">
        <v>33163857.059999995</v>
      </c>
      <c r="E15" s="399">
        <v>44935074.43</v>
      </c>
      <c r="F15" s="399">
        <v>16231377.260000005</v>
      </c>
      <c r="G15" s="399">
        <v>26852372.57</v>
      </c>
      <c r="H15" s="399">
        <v>43083749.830000006</v>
      </c>
    </row>
    <row r="16" spans="1:8">
      <c r="A16" s="372">
        <v>5.2</v>
      </c>
      <c r="B16" s="402" t="s">
        <v>182</v>
      </c>
      <c r="C16" s="399">
        <v>61962433.759999998</v>
      </c>
      <c r="D16" s="399">
        <v>2814504</v>
      </c>
      <c r="E16" s="399">
        <v>64776937.759999998</v>
      </c>
      <c r="F16" s="399">
        <v>30544529.760000002</v>
      </c>
      <c r="G16" s="399">
        <v>2713131.8899999997</v>
      </c>
      <c r="H16" s="399">
        <v>33257661.650000002</v>
      </c>
    </row>
    <row r="17" spans="1:8">
      <c r="A17" s="372">
        <v>5.3</v>
      </c>
      <c r="B17" s="402" t="s">
        <v>181</v>
      </c>
      <c r="C17" s="399">
        <v>933891338.3100003</v>
      </c>
      <c r="D17" s="399">
        <v>3528492410.9499989</v>
      </c>
      <c r="E17" s="399">
        <v>4462383749.2599993</v>
      </c>
      <c r="F17" s="399">
        <v>780696101.99000001</v>
      </c>
      <c r="G17" s="399">
        <v>927745548.2300005</v>
      </c>
      <c r="H17" s="399">
        <v>1708441650.2200005</v>
      </c>
    </row>
    <row r="18" spans="1:8">
      <c r="A18" s="372" t="s">
        <v>15</v>
      </c>
      <c r="B18" s="403" t="s">
        <v>36</v>
      </c>
      <c r="C18" s="399">
        <v>521887212.35000038</v>
      </c>
      <c r="D18" s="399">
        <v>425154959.66000003</v>
      </c>
      <c r="E18" s="399">
        <v>947042172.01000047</v>
      </c>
      <c r="F18" s="399">
        <v>412827426.71999997</v>
      </c>
      <c r="G18" s="399">
        <v>356118688.5400005</v>
      </c>
      <c r="H18" s="399">
        <v>768946115.26000047</v>
      </c>
    </row>
    <row r="19" spans="1:8">
      <c r="A19" s="372" t="s">
        <v>16</v>
      </c>
      <c r="B19" s="403" t="s">
        <v>37</v>
      </c>
      <c r="C19" s="399">
        <v>188601262.32999992</v>
      </c>
      <c r="D19" s="399">
        <v>386884810.95999992</v>
      </c>
      <c r="E19" s="399">
        <v>575486073.28999984</v>
      </c>
      <c r="F19" s="399">
        <v>165528545.93000004</v>
      </c>
      <c r="G19" s="399">
        <v>345397426.84999996</v>
      </c>
      <c r="H19" s="399">
        <v>510925972.77999997</v>
      </c>
    </row>
    <row r="20" spans="1:8">
      <c r="A20" s="372" t="s">
        <v>17</v>
      </c>
      <c r="B20" s="403" t="s">
        <v>38</v>
      </c>
      <c r="C20" s="399">
        <v>27008637.519999996</v>
      </c>
      <c r="D20" s="399">
        <v>73767593.779999986</v>
      </c>
      <c r="E20" s="399">
        <v>100776231.29999998</v>
      </c>
      <c r="F20" s="399">
        <v>28165047.100000009</v>
      </c>
      <c r="G20" s="399">
        <v>39800317.870000005</v>
      </c>
      <c r="H20" s="399">
        <v>67965364.970000014</v>
      </c>
    </row>
    <row r="21" spans="1:8">
      <c r="A21" s="372" t="s">
        <v>18</v>
      </c>
      <c r="B21" s="403" t="s">
        <v>39</v>
      </c>
      <c r="C21" s="399">
        <v>154704047.52000001</v>
      </c>
      <c r="D21" s="399">
        <v>2523347120.4999986</v>
      </c>
      <c r="E21" s="399">
        <v>2678051168.0199986</v>
      </c>
      <c r="F21" s="399">
        <v>133721442.33000003</v>
      </c>
      <c r="G21" s="399">
        <v>116182479.45000003</v>
      </c>
      <c r="H21" s="399">
        <v>249903921.78000006</v>
      </c>
    </row>
    <row r="22" spans="1:8">
      <c r="A22" s="372" t="s">
        <v>19</v>
      </c>
      <c r="B22" s="403" t="s">
        <v>40</v>
      </c>
      <c r="C22" s="399">
        <v>41690178.589999996</v>
      </c>
      <c r="D22" s="399">
        <v>119337926.05000004</v>
      </c>
      <c r="E22" s="399">
        <v>161028104.64000005</v>
      </c>
      <c r="F22" s="399">
        <v>40453639.909999982</v>
      </c>
      <c r="G22" s="399">
        <v>70246635.519999981</v>
      </c>
      <c r="H22" s="399">
        <v>110700275.42999996</v>
      </c>
    </row>
    <row r="23" spans="1:8">
      <c r="A23" s="372">
        <v>5.4</v>
      </c>
      <c r="B23" s="402" t="s">
        <v>184</v>
      </c>
      <c r="C23" s="399">
        <v>122000878.70312792</v>
      </c>
      <c r="D23" s="399">
        <v>23923340.324694008</v>
      </c>
      <c r="E23" s="399">
        <v>145924219.02782193</v>
      </c>
      <c r="F23" s="399">
        <v>72425302.784300029</v>
      </c>
      <c r="G23" s="399">
        <v>13507234.317799997</v>
      </c>
      <c r="H23" s="399">
        <v>85932537.10210003</v>
      </c>
    </row>
    <row r="24" spans="1:8">
      <c r="A24" s="372">
        <v>5.5</v>
      </c>
      <c r="B24" s="402" t="s">
        <v>185</v>
      </c>
      <c r="C24" s="399">
        <v>0</v>
      </c>
      <c r="D24" s="399">
        <v>0</v>
      </c>
      <c r="E24" s="399">
        <v>0</v>
      </c>
      <c r="F24" s="399">
        <v>0</v>
      </c>
      <c r="G24" s="399">
        <v>0</v>
      </c>
      <c r="H24" s="399">
        <v>0</v>
      </c>
    </row>
    <row r="25" spans="1:8">
      <c r="A25" s="372">
        <v>5.6</v>
      </c>
      <c r="B25" s="402" t="s">
        <v>186</v>
      </c>
      <c r="C25" s="399">
        <v>0</v>
      </c>
      <c r="D25" s="399">
        <v>0</v>
      </c>
      <c r="E25" s="399">
        <v>0</v>
      </c>
      <c r="F25" s="399">
        <v>0</v>
      </c>
      <c r="G25" s="399">
        <v>0</v>
      </c>
      <c r="H25" s="399">
        <v>0</v>
      </c>
    </row>
    <row r="26" spans="1:8">
      <c r="A26" s="372">
        <v>5.7</v>
      </c>
      <c r="B26" s="402" t="s">
        <v>40</v>
      </c>
      <c r="C26" s="399">
        <v>77660756.099801958</v>
      </c>
      <c r="D26" s="399">
        <v>27290509.304896019</v>
      </c>
      <c r="E26" s="399">
        <v>104951265.40469798</v>
      </c>
      <c r="F26" s="399">
        <v>85219498.026400015</v>
      </c>
      <c r="G26" s="399">
        <v>10658153.208899999</v>
      </c>
      <c r="H26" s="399">
        <v>95877651.235300019</v>
      </c>
    </row>
    <row r="27" spans="1:8">
      <c r="A27" s="372">
        <v>6</v>
      </c>
      <c r="B27" s="404" t="s">
        <v>658</v>
      </c>
      <c r="C27" s="399">
        <v>30270141.810000036</v>
      </c>
      <c r="D27" s="399">
        <v>32172083.169999998</v>
      </c>
      <c r="E27" s="399">
        <v>62442224.980000034</v>
      </c>
      <c r="F27" s="399">
        <v>22448138.709999997</v>
      </c>
      <c r="G27" s="399">
        <v>16826297.459999993</v>
      </c>
      <c r="H27" s="399">
        <v>39274436.169999987</v>
      </c>
    </row>
    <row r="28" spans="1:8">
      <c r="A28" s="372">
        <v>7</v>
      </c>
      <c r="B28" s="404" t="s">
        <v>659</v>
      </c>
      <c r="C28" s="399">
        <v>32167702.20000001</v>
      </c>
      <c r="D28" s="399">
        <v>4096649.5599999996</v>
      </c>
      <c r="E28" s="399">
        <v>36264351.760000013</v>
      </c>
      <c r="F28" s="399">
        <v>37805583.759999998</v>
      </c>
      <c r="G28" s="399">
        <v>2610563.9</v>
      </c>
      <c r="H28" s="399">
        <v>40416147.659999996</v>
      </c>
    </row>
    <row r="29" spans="1:8">
      <c r="A29" s="372">
        <v>8</v>
      </c>
      <c r="B29" s="404" t="s">
        <v>194</v>
      </c>
      <c r="C29" s="399">
        <v>0</v>
      </c>
      <c r="D29" s="399">
        <v>0</v>
      </c>
      <c r="E29" s="399">
        <v>0</v>
      </c>
      <c r="F29" s="399">
        <v>0</v>
      </c>
      <c r="G29" s="399">
        <v>0</v>
      </c>
      <c r="H29" s="399">
        <v>0</v>
      </c>
    </row>
    <row r="30" spans="1:8">
      <c r="A30" s="372">
        <v>9</v>
      </c>
      <c r="B30" s="405" t="s">
        <v>211</v>
      </c>
      <c r="C30" s="399">
        <v>53269500</v>
      </c>
      <c r="D30" s="399">
        <v>136577900</v>
      </c>
      <c r="E30" s="399">
        <v>189847400</v>
      </c>
      <c r="F30" s="399">
        <v>0</v>
      </c>
      <c r="G30" s="399">
        <v>72110000</v>
      </c>
      <c r="H30" s="399">
        <v>72110000</v>
      </c>
    </row>
    <row r="31" spans="1:8">
      <c r="A31" s="372">
        <v>9.1</v>
      </c>
      <c r="B31" s="406" t="s">
        <v>201</v>
      </c>
      <c r="C31" s="399">
        <v>53269500</v>
      </c>
      <c r="D31" s="399">
        <v>41654200</v>
      </c>
      <c r="E31" s="399">
        <v>94923700</v>
      </c>
      <c r="F31" s="399">
        <v>0</v>
      </c>
      <c r="G31" s="399">
        <v>36055000</v>
      </c>
      <c r="H31" s="399">
        <v>36055000</v>
      </c>
    </row>
    <row r="32" spans="1:8">
      <c r="A32" s="372">
        <v>9.1999999999999993</v>
      </c>
      <c r="B32" s="406" t="s">
        <v>202</v>
      </c>
      <c r="C32" s="399">
        <v>0</v>
      </c>
      <c r="D32" s="399">
        <v>94923700</v>
      </c>
      <c r="E32" s="399">
        <v>94923700</v>
      </c>
      <c r="F32" s="399">
        <v>0</v>
      </c>
      <c r="G32" s="399">
        <v>36055000</v>
      </c>
      <c r="H32" s="399">
        <v>36055000</v>
      </c>
    </row>
    <row r="33" spans="1:8">
      <c r="A33" s="372">
        <v>9.3000000000000007</v>
      </c>
      <c r="B33" s="406" t="s">
        <v>198</v>
      </c>
      <c r="C33" s="399"/>
      <c r="D33" s="399"/>
      <c r="E33" s="399">
        <v>0</v>
      </c>
      <c r="F33" s="399"/>
      <c r="G33" s="399"/>
      <c r="H33" s="399">
        <v>0</v>
      </c>
    </row>
    <row r="34" spans="1:8">
      <c r="A34" s="372">
        <v>9.4</v>
      </c>
      <c r="B34" s="406" t="s">
        <v>199</v>
      </c>
      <c r="C34" s="399"/>
      <c r="D34" s="399"/>
      <c r="E34" s="399">
        <v>0</v>
      </c>
      <c r="F34" s="399"/>
      <c r="G34" s="399"/>
      <c r="H34" s="399">
        <v>0</v>
      </c>
    </row>
    <row r="35" spans="1:8">
      <c r="A35" s="372">
        <v>9.5</v>
      </c>
      <c r="B35" s="406" t="s">
        <v>200</v>
      </c>
      <c r="C35" s="399"/>
      <c r="D35" s="399"/>
      <c r="E35" s="399">
        <v>0</v>
      </c>
      <c r="F35" s="399"/>
      <c r="G35" s="399"/>
      <c r="H35" s="399">
        <v>0</v>
      </c>
    </row>
    <row r="36" spans="1:8">
      <c r="A36" s="372">
        <v>9.6</v>
      </c>
      <c r="B36" s="406" t="s">
        <v>203</v>
      </c>
      <c r="C36" s="399"/>
      <c r="D36" s="399"/>
      <c r="E36" s="399">
        <v>0</v>
      </c>
      <c r="F36" s="399"/>
      <c r="G36" s="399"/>
      <c r="H36" s="399">
        <v>0</v>
      </c>
    </row>
    <row r="37" spans="1:8">
      <c r="A37" s="372">
        <v>9.6999999999999993</v>
      </c>
      <c r="B37" s="406" t="s">
        <v>204</v>
      </c>
      <c r="C37" s="399"/>
      <c r="D37" s="399"/>
      <c r="E37" s="399">
        <v>0</v>
      </c>
      <c r="F37" s="399"/>
      <c r="G37" s="399"/>
      <c r="H37" s="399">
        <v>0</v>
      </c>
    </row>
    <row r="38" spans="1:8">
      <c r="A38" s="372">
        <v>10</v>
      </c>
      <c r="B38" s="401" t="s">
        <v>207</v>
      </c>
      <c r="C38" s="399">
        <v>13461488.879999993</v>
      </c>
      <c r="D38" s="399">
        <v>7004616.7399999993</v>
      </c>
      <c r="E38" s="399">
        <v>20466105.619999994</v>
      </c>
      <c r="F38" s="399">
        <v>11928625.830000006</v>
      </c>
      <c r="G38" s="399">
        <v>15539046.07</v>
      </c>
      <c r="H38" s="399">
        <v>27467671.900000006</v>
      </c>
    </row>
    <row r="39" spans="1:8">
      <c r="A39" s="372">
        <v>10.1</v>
      </c>
      <c r="B39" s="407" t="s">
        <v>208</v>
      </c>
      <c r="C39" s="399">
        <v>1313173.2499999998</v>
      </c>
      <c r="D39" s="399">
        <v>598518.74</v>
      </c>
      <c r="E39" s="399">
        <v>1911691.9899999998</v>
      </c>
      <c r="F39" s="399">
        <v>579725.22</v>
      </c>
      <c r="G39" s="399">
        <v>81060</v>
      </c>
      <c r="H39" s="399">
        <v>660785.22</v>
      </c>
    </row>
    <row r="40" spans="1:8">
      <c r="A40" s="372">
        <v>10.199999999999999</v>
      </c>
      <c r="B40" s="407" t="s">
        <v>209</v>
      </c>
      <c r="C40" s="399">
        <v>1190638.9700000002</v>
      </c>
      <c r="D40" s="399">
        <v>1015369.5200000001</v>
      </c>
      <c r="E40" s="399">
        <v>2206008.4900000002</v>
      </c>
      <c r="F40" s="399">
        <v>343330.24999999994</v>
      </c>
      <c r="G40" s="399">
        <v>171823.31000000003</v>
      </c>
      <c r="H40" s="399">
        <v>515153.55999999994</v>
      </c>
    </row>
    <row r="41" spans="1:8">
      <c r="A41" s="372">
        <v>10.3</v>
      </c>
      <c r="B41" s="407" t="s">
        <v>212</v>
      </c>
      <c r="C41" s="399">
        <v>7102581.1099999975</v>
      </c>
      <c r="D41" s="399">
        <v>4090072.9699999997</v>
      </c>
      <c r="E41" s="399">
        <v>11192654.079999998</v>
      </c>
      <c r="F41" s="399">
        <v>5457789.4700000025</v>
      </c>
      <c r="G41" s="399">
        <v>12425621.180000002</v>
      </c>
      <c r="H41" s="399">
        <v>17883410.650000006</v>
      </c>
    </row>
    <row r="42" spans="1:8" ht="26.4">
      <c r="A42" s="372">
        <v>10.4</v>
      </c>
      <c r="B42" s="407" t="s">
        <v>213</v>
      </c>
      <c r="C42" s="399">
        <v>6358907.7699999958</v>
      </c>
      <c r="D42" s="399">
        <v>2914543.7699999996</v>
      </c>
      <c r="E42" s="399">
        <v>9273451.5399999954</v>
      </c>
      <c r="F42" s="399">
        <v>6470836.3600000022</v>
      </c>
      <c r="G42" s="399">
        <v>3113424.8899999997</v>
      </c>
      <c r="H42" s="399">
        <v>9584261.2500000019</v>
      </c>
    </row>
    <row r="43" spans="1:8" ht="15" thickBot="1">
      <c r="A43" s="372">
        <v>11</v>
      </c>
      <c r="B43" s="137" t="s">
        <v>210</v>
      </c>
      <c r="C43" s="399"/>
      <c r="D43" s="399"/>
      <c r="E43" s="399">
        <v>0</v>
      </c>
      <c r="F43" s="399"/>
      <c r="G43" s="399"/>
      <c r="H43" s="399">
        <v>0</v>
      </c>
    </row>
    <row r="44" spans="1:8">
      <c r="C44" s="408"/>
      <c r="D44" s="408"/>
      <c r="E44" s="408"/>
      <c r="F44" s="408"/>
      <c r="G44" s="408"/>
      <c r="H44" s="408"/>
    </row>
    <row r="45" spans="1:8">
      <c r="C45" s="408"/>
      <c r="D45" s="408"/>
      <c r="E45" s="408"/>
      <c r="F45" s="408"/>
      <c r="G45" s="408"/>
      <c r="H45" s="408"/>
    </row>
    <row r="46" spans="1:8">
      <c r="C46" s="408"/>
      <c r="D46" s="408"/>
      <c r="E46" s="408"/>
      <c r="F46" s="408"/>
      <c r="G46" s="408"/>
      <c r="H46" s="408"/>
    </row>
    <row r="47" spans="1:8">
      <c r="C47" s="408"/>
      <c r="D47" s="408"/>
      <c r="E47" s="408"/>
      <c r="F47" s="408"/>
      <c r="G47" s="408"/>
      <c r="H47" s="408"/>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9"/>
  <sheetViews>
    <sheetView zoomScaleNormal="100" workbookViewId="0">
      <pane xSplit="1" ySplit="4" topLeftCell="B5" activePane="bottomRight" state="frozen"/>
      <selection pane="topRight"/>
      <selection pane="bottomLeft"/>
      <selection pane="bottomRight" activeCell="B5" sqref="B5"/>
    </sheetView>
  </sheetViews>
  <sheetFormatPr defaultColWidth="9.109375" defaultRowHeight="13.2"/>
  <cols>
    <col min="1" max="1" width="9.5546875" style="4" bestFit="1" customWidth="1"/>
    <col min="2" max="2" width="93.5546875" style="4" customWidth="1"/>
    <col min="3" max="4" width="12.33203125" style="4" bestFit="1" customWidth="1"/>
    <col min="5" max="7" width="12.33203125" style="13" bestFit="1" customWidth="1"/>
    <col min="8" max="11" width="9.6640625" style="13" customWidth="1"/>
    <col min="12" max="16384" width="9.109375" style="13"/>
  </cols>
  <sheetData>
    <row r="1" spans="1:7">
      <c r="A1" s="2" t="s">
        <v>30</v>
      </c>
      <c r="B1" s="3" t="str">
        <f>Info!C2</f>
        <v>Terabank</v>
      </c>
      <c r="C1" s="3"/>
    </row>
    <row r="2" spans="1:7">
      <c r="A2" s="2" t="s">
        <v>31</v>
      </c>
      <c r="B2" s="308">
        <f>'1. key ratios'!B2</f>
        <v>45291</v>
      </c>
      <c r="C2" s="3"/>
    </row>
    <row r="3" spans="1:7">
      <c r="A3" s="2"/>
      <c r="B3" s="3"/>
      <c r="C3" s="3"/>
    </row>
    <row r="4" spans="1:7" ht="15" customHeight="1" thickBot="1">
      <c r="A4" s="4" t="s">
        <v>96</v>
      </c>
      <c r="B4" s="84" t="s">
        <v>187</v>
      </c>
      <c r="C4" s="16" t="s">
        <v>35</v>
      </c>
    </row>
    <row r="5" spans="1:7" ht="15" customHeight="1">
      <c r="A5" s="160" t="s">
        <v>6</v>
      </c>
      <c r="B5" s="161"/>
      <c r="C5" s="306" t="str">
        <f>INT((MONTH($B$2))/3)&amp;"Q"&amp;"-"&amp;YEAR($B$2)</f>
        <v>4Q-2023</v>
      </c>
      <c r="D5" s="306" t="str">
        <f>IF(INT(MONTH($B$2))=3, "4"&amp;"Q"&amp;"-"&amp;YEAR($B$2)-1, IF(INT(MONTH($B$2))=6, "1"&amp;"Q"&amp;"-"&amp;YEAR($B$2), IF(INT(MONTH($B$2))=9, "2"&amp;"Q"&amp;"-"&amp;YEAR($B$2),IF(INT(MONTH($B$2))=12, "3"&amp;"Q"&amp;"-"&amp;YEAR($B$2), 0))))</f>
        <v>3Q-2023</v>
      </c>
      <c r="E5" s="306" t="str">
        <f>IF(INT(MONTH($B$2))=3, "3"&amp;"Q"&amp;"-"&amp;YEAR($B$2)-1, IF(INT(MONTH($B$2))=6, "4"&amp;"Q"&amp;"-"&amp;YEAR($B$2)-1, IF(INT(MONTH($B$2))=9, "1"&amp;"Q"&amp;"-"&amp;YEAR($B$2),IF(INT(MONTH($B$2))=12, "2"&amp;"Q"&amp;"-"&amp;YEAR($B$2), 0))))</f>
        <v>2Q-2023</v>
      </c>
      <c r="F5" s="306" t="str">
        <f>IF(INT(MONTH($B$2))=3, "2"&amp;"Q"&amp;"-"&amp;YEAR($B$2)-1, IF(INT(MONTH($B$2))=6, "3"&amp;"Q"&amp;"-"&amp;YEAR($B$2)-1, IF(INT(MONTH($B$2))=9, "4"&amp;"Q"&amp;"-"&amp;YEAR($B$2)-1,IF(INT(MONTH($B$2))=12, "1"&amp;"Q"&amp;"-"&amp;YEAR($B$2), 0))))</f>
        <v>1Q-2023</v>
      </c>
      <c r="G5" s="307" t="str">
        <f>IF(INT(MONTH($B$2))=3, "1"&amp;"Q"&amp;"-"&amp;YEAR($B$2)-1, IF(INT(MONTH($B$2))=6, "2"&amp;"Q"&amp;"-"&amp;YEAR($B$2)-1, IF(INT(MONTH($B$2))=9, "3"&amp;"Q"&amp;"-"&amp;YEAR($B$2)-1,IF(INT(MONTH($B$2))=12, "4"&amp;"Q"&amp;"-"&amp;YEAR($B$2)-1, 0))))</f>
        <v>4Q-2022</v>
      </c>
    </row>
    <row r="6" spans="1:7" ht="15" customHeight="1">
      <c r="A6" s="17">
        <v>1</v>
      </c>
      <c r="B6" s="245" t="s">
        <v>191</v>
      </c>
      <c r="C6" s="305">
        <v>1260853407.113538</v>
      </c>
      <c r="D6" s="305">
        <v>1203682980.9504628</v>
      </c>
      <c r="E6" s="305">
        <v>1169671217.5746617</v>
      </c>
      <c r="F6" s="305">
        <v>1079673318.7844346</v>
      </c>
      <c r="G6" s="305">
        <v>1088785424.95997</v>
      </c>
    </row>
    <row r="7" spans="1:7" ht="15" customHeight="1">
      <c r="A7" s="17">
        <v>1.1000000000000001</v>
      </c>
      <c r="B7" s="245" t="s">
        <v>357</v>
      </c>
      <c r="C7" s="523">
        <v>1211615172.074059</v>
      </c>
      <c r="D7" s="523">
        <v>1169324214.2158442</v>
      </c>
      <c r="E7" s="523">
        <v>1132279396.6832955</v>
      </c>
      <c r="F7" s="523">
        <v>1043855207.8218008</v>
      </c>
      <c r="G7" s="523">
        <v>1054709228.170453</v>
      </c>
    </row>
    <row r="8" spans="1:7">
      <c r="A8" s="17" t="s">
        <v>14</v>
      </c>
      <c r="B8" s="245" t="s">
        <v>95</v>
      </c>
      <c r="C8" s="523">
        <v>0</v>
      </c>
      <c r="D8" s="523">
        <v>0</v>
      </c>
      <c r="E8" s="523">
        <v>0</v>
      </c>
      <c r="F8" s="523">
        <v>0</v>
      </c>
      <c r="G8" s="523">
        <v>0</v>
      </c>
    </row>
    <row r="9" spans="1:7" ht="15" customHeight="1">
      <c r="A9" s="17">
        <v>1.2</v>
      </c>
      <c r="B9" s="246" t="s">
        <v>94</v>
      </c>
      <c r="C9" s="523">
        <v>47339761.039479092</v>
      </c>
      <c r="D9" s="523">
        <v>32656724.734618783</v>
      </c>
      <c r="E9" s="523">
        <v>35781445.891366333</v>
      </c>
      <c r="F9" s="523">
        <v>34626404.962633669</v>
      </c>
      <c r="G9" s="523">
        <v>33355096.789516978</v>
      </c>
    </row>
    <row r="10" spans="1:7" ht="15" customHeight="1">
      <c r="A10" s="17">
        <v>1.3</v>
      </c>
      <c r="B10" s="245" t="s">
        <v>28</v>
      </c>
      <c r="C10" s="523">
        <v>1898474</v>
      </c>
      <c r="D10" s="523">
        <v>1702042</v>
      </c>
      <c r="E10" s="523">
        <v>1610375</v>
      </c>
      <c r="F10" s="523">
        <v>1191706</v>
      </c>
      <c r="G10" s="523">
        <v>721100</v>
      </c>
    </row>
    <row r="11" spans="1:7" ht="15" customHeight="1">
      <c r="A11" s="17">
        <v>2</v>
      </c>
      <c r="B11" s="245" t="s">
        <v>188</v>
      </c>
      <c r="C11" s="523">
        <v>12510543.997595603</v>
      </c>
      <c r="D11" s="523">
        <v>14351438.46045292</v>
      </c>
      <c r="E11" s="523">
        <v>18035919.229307715</v>
      </c>
      <c r="F11" s="523">
        <v>12779818.019659478</v>
      </c>
      <c r="G11" s="523">
        <v>13865172.968699019</v>
      </c>
    </row>
    <row r="12" spans="1:7" ht="15" customHeight="1">
      <c r="A12" s="17">
        <v>3</v>
      </c>
      <c r="B12" s="245" t="s">
        <v>189</v>
      </c>
      <c r="C12" s="523">
        <v>128535367</v>
      </c>
      <c r="D12" s="523">
        <v>110315745</v>
      </c>
      <c r="E12" s="523">
        <v>110315745</v>
      </c>
      <c r="F12" s="523">
        <v>110315745</v>
      </c>
      <c r="G12" s="523">
        <v>110315745</v>
      </c>
    </row>
    <row r="13" spans="1:7" ht="15" customHeight="1" thickBot="1">
      <c r="A13" s="19">
        <v>4</v>
      </c>
      <c r="B13" s="20" t="s">
        <v>190</v>
      </c>
      <c r="C13" s="305">
        <v>1401899318.1111336</v>
      </c>
      <c r="D13" s="305">
        <v>1328350164.4109159</v>
      </c>
      <c r="E13" s="305">
        <v>1298022881.8039694</v>
      </c>
      <c r="F13" s="305">
        <v>1202768881.8040941</v>
      </c>
      <c r="G13" s="305">
        <v>1212966342.928669</v>
      </c>
    </row>
    <row r="14" spans="1:7">
      <c r="B14" s="23"/>
    </row>
    <row r="15" spans="1:7" ht="26.4">
      <c r="B15" s="23" t="s">
        <v>358</v>
      </c>
    </row>
    <row r="16" spans="1:7">
      <c r="B16" s="23"/>
    </row>
    <row r="17" s="13" customFormat="1" ht="10.199999999999999"/>
    <row r="18" s="13" customFormat="1" ht="10.199999999999999"/>
    <row r="19" s="13" customFormat="1" ht="10.199999999999999"/>
    <row r="20" s="13" customFormat="1" ht="10.199999999999999"/>
    <row r="21" s="13" customFormat="1" ht="10.199999999999999"/>
    <row r="22" s="13" customFormat="1" ht="10.199999999999999"/>
    <row r="23" s="13" customFormat="1" ht="10.199999999999999"/>
    <row r="24" s="13" customFormat="1" ht="10.199999999999999"/>
    <row r="25" s="13" customFormat="1" ht="10.199999999999999"/>
    <row r="26" s="13" customFormat="1" ht="10.199999999999999"/>
    <row r="27" s="13" customFormat="1" ht="10.199999999999999"/>
    <row r="28" s="13" customFormat="1" ht="10.199999999999999"/>
    <row r="29" s="13"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1"/>
  <sheetViews>
    <sheetView zoomScaleNormal="100" workbookViewId="0">
      <pane xSplit="1" ySplit="4" topLeftCell="B5" activePane="bottomRight" state="frozen"/>
      <selection pane="topRight"/>
      <selection pane="bottomLeft"/>
      <selection pane="bottomRight" activeCell="B5" sqref="B5"/>
    </sheetView>
  </sheetViews>
  <sheetFormatPr defaultColWidth="9.109375" defaultRowHeight="13.8"/>
  <cols>
    <col min="1" max="1" width="9.5546875" style="4" bestFit="1" customWidth="1"/>
    <col min="2" max="2" width="65.5546875" style="4" customWidth="1"/>
    <col min="3" max="3" width="32.6640625" style="4" bestFit="1" customWidth="1"/>
    <col min="4" max="16384" width="9.109375" style="5"/>
  </cols>
  <sheetData>
    <row r="1" spans="1:8">
      <c r="A1" s="2" t="s">
        <v>30</v>
      </c>
      <c r="B1" s="3" t="str">
        <f>Info!C2</f>
        <v>Terabank</v>
      </c>
    </row>
    <row r="2" spans="1:8">
      <c r="A2" s="2" t="s">
        <v>31</v>
      </c>
      <c r="B2" s="308">
        <f>'1. key ratios'!B2</f>
        <v>45291</v>
      </c>
    </row>
    <row r="4" spans="1:8" ht="27.9" customHeight="1" thickBot="1">
      <c r="A4" s="24" t="s">
        <v>41</v>
      </c>
      <c r="B4" s="25" t="s">
        <v>163</v>
      </c>
      <c r="C4" s="26"/>
    </row>
    <row r="5" spans="1:8">
      <c r="A5" s="27"/>
      <c r="B5" s="302" t="s">
        <v>42</v>
      </c>
      <c r="C5" s="303" t="s">
        <v>371</v>
      </c>
    </row>
    <row r="6" spans="1:8">
      <c r="A6" s="28">
        <v>1</v>
      </c>
      <c r="B6" s="29" t="s">
        <v>716</v>
      </c>
      <c r="C6" s="30" t="s">
        <v>726</v>
      </c>
    </row>
    <row r="7" spans="1:8">
      <c r="A7" s="28">
        <v>2</v>
      </c>
      <c r="B7" s="29" t="s">
        <v>727</v>
      </c>
      <c r="C7" s="30" t="s">
        <v>728</v>
      </c>
    </row>
    <row r="8" spans="1:8">
      <c r="A8" s="28">
        <v>3</v>
      </c>
      <c r="B8" s="29" t="s">
        <v>729</v>
      </c>
      <c r="C8" s="30" t="s">
        <v>728</v>
      </c>
    </row>
    <row r="9" spans="1:8">
      <c r="A9" s="28">
        <v>4</v>
      </c>
      <c r="B9" s="29" t="s">
        <v>731</v>
      </c>
      <c r="C9" s="30" t="s">
        <v>730</v>
      </c>
    </row>
    <row r="10" spans="1:8">
      <c r="A10" s="28">
        <v>5</v>
      </c>
      <c r="B10" s="29" t="s">
        <v>732</v>
      </c>
      <c r="C10" s="30" t="s">
        <v>730</v>
      </c>
    </row>
    <row r="11" spans="1:8">
      <c r="A11" s="28">
        <v>6</v>
      </c>
      <c r="B11" s="29" t="s">
        <v>733</v>
      </c>
      <c r="C11" s="30" t="s">
        <v>730</v>
      </c>
    </row>
    <row r="12" spans="1:8">
      <c r="A12" s="28"/>
      <c r="B12" s="29"/>
      <c r="C12" s="30"/>
      <c r="H12" s="31"/>
    </row>
    <row r="13" spans="1:8">
      <c r="A13" s="28"/>
      <c r="B13" s="538"/>
      <c r="C13" s="539"/>
      <c r="H13" s="31"/>
    </row>
    <row r="14" spans="1:8" ht="26.4">
      <c r="A14" s="28"/>
      <c r="B14" s="143" t="s">
        <v>43</v>
      </c>
      <c r="C14" s="304" t="s">
        <v>372</v>
      </c>
    </row>
    <row r="15" spans="1:8">
      <c r="A15" s="28">
        <v>1</v>
      </c>
      <c r="B15" s="29" t="s">
        <v>734</v>
      </c>
      <c r="C15" s="32" t="s">
        <v>735</v>
      </c>
    </row>
    <row r="16" spans="1:8">
      <c r="A16" s="28">
        <v>2</v>
      </c>
      <c r="B16" s="29" t="s">
        <v>736</v>
      </c>
      <c r="C16" s="32" t="s">
        <v>737</v>
      </c>
    </row>
    <row r="17" spans="1:3">
      <c r="A17" s="28">
        <v>3</v>
      </c>
      <c r="B17" s="29" t="s">
        <v>738</v>
      </c>
      <c r="C17" s="32" t="s">
        <v>739</v>
      </c>
    </row>
    <row r="18" spans="1:3">
      <c r="A18" s="28">
        <v>4</v>
      </c>
      <c r="B18" s="29" t="s">
        <v>740</v>
      </c>
      <c r="C18" s="32" t="s">
        <v>741</v>
      </c>
    </row>
    <row r="19" spans="1:3">
      <c r="A19" s="28">
        <v>5</v>
      </c>
      <c r="B19" s="29" t="s">
        <v>742</v>
      </c>
      <c r="C19" s="32" t="s">
        <v>743</v>
      </c>
    </row>
    <row r="20" spans="1:3">
      <c r="A20" s="28"/>
      <c r="B20" s="29"/>
      <c r="C20" s="32"/>
    </row>
    <row r="21" spans="1:3" ht="30" customHeight="1">
      <c r="A21" s="28"/>
      <c r="B21" s="610" t="s">
        <v>44</v>
      </c>
      <c r="C21" s="611"/>
    </row>
    <row r="22" spans="1:3">
      <c r="A22" s="28">
        <v>1</v>
      </c>
      <c r="B22" s="29" t="s">
        <v>719</v>
      </c>
      <c r="C22" s="524">
        <v>0.65</v>
      </c>
    </row>
    <row r="23" spans="1:3">
      <c r="A23" s="28">
        <v>2</v>
      </c>
      <c r="B23" s="29" t="s">
        <v>720</v>
      </c>
      <c r="C23" s="524">
        <v>0.15</v>
      </c>
    </row>
    <row r="24" spans="1:3">
      <c r="A24" s="28">
        <v>3</v>
      </c>
      <c r="B24" s="29" t="s">
        <v>721</v>
      </c>
      <c r="C24" s="524">
        <v>0.15</v>
      </c>
    </row>
    <row r="25" spans="1:3">
      <c r="A25" s="28">
        <v>4</v>
      </c>
      <c r="B25" s="29" t="s">
        <v>722</v>
      </c>
      <c r="C25" s="524">
        <v>0.05</v>
      </c>
    </row>
    <row r="26" spans="1:3" ht="15.75" customHeight="1">
      <c r="A26" s="28"/>
      <c r="B26" s="29"/>
      <c r="C26" s="30"/>
    </row>
    <row r="27" spans="1:3" ht="29.25" customHeight="1">
      <c r="A27" s="28"/>
      <c r="B27" s="610" t="s">
        <v>45</v>
      </c>
      <c r="C27" s="611"/>
    </row>
    <row r="28" spans="1:3">
      <c r="A28" s="28">
        <v>1</v>
      </c>
      <c r="B28" s="29" t="s">
        <v>719</v>
      </c>
      <c r="C28" s="524">
        <v>0.65</v>
      </c>
    </row>
    <row r="29" spans="1:3">
      <c r="A29" s="525">
        <v>2</v>
      </c>
      <c r="B29" s="29" t="s">
        <v>720</v>
      </c>
      <c r="C29" s="524">
        <v>0.15</v>
      </c>
    </row>
    <row r="30" spans="1:3">
      <c r="A30" s="525">
        <v>3</v>
      </c>
      <c r="B30" s="29" t="s">
        <v>721</v>
      </c>
      <c r="C30" s="524">
        <v>0.15</v>
      </c>
    </row>
    <row r="31" spans="1:3" ht="14.4" thickBot="1">
      <c r="A31" s="33">
        <v>4</v>
      </c>
      <c r="B31" s="29" t="s">
        <v>722</v>
      </c>
      <c r="C31" s="524">
        <v>0.05</v>
      </c>
    </row>
  </sheetData>
  <mergeCells count="2">
    <mergeCell ref="B27:C27"/>
    <mergeCell ref="B21:C21"/>
  </mergeCells>
  <dataValidations count="1">
    <dataValidation type="list" allowBlank="1" showInputMessage="1" showErrorMessage="1" sqref="C6:C13"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70" zoomScaleNormal="70" workbookViewId="0">
      <pane xSplit="1" ySplit="5" topLeftCell="B6" activePane="bottomRight" state="frozen"/>
      <selection pane="topRight"/>
      <selection pane="bottomLeft"/>
      <selection pane="bottomRight" activeCell="B6" sqref="B6:B7"/>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5">
      <c r="A1" s="22" t="s">
        <v>30</v>
      </c>
      <c r="B1" s="3" t="str">
        <f>Info!C2</f>
        <v>Terabank</v>
      </c>
    </row>
    <row r="2" spans="1:5" s="2" customFormat="1" ht="15.75" customHeight="1">
      <c r="A2" s="22" t="s">
        <v>31</v>
      </c>
      <c r="B2" s="308">
        <f>'1. key ratios'!B2</f>
        <v>45291</v>
      </c>
    </row>
    <row r="3" spans="1:5" s="2" customFormat="1" ht="15.75" customHeight="1">
      <c r="A3" s="22"/>
    </row>
    <row r="4" spans="1:5" s="2" customFormat="1" ht="15.75" customHeight="1" thickBot="1">
      <c r="A4" s="196" t="s">
        <v>99</v>
      </c>
      <c r="B4" s="616" t="s">
        <v>225</v>
      </c>
      <c r="C4" s="617"/>
      <c r="D4" s="617"/>
      <c r="E4" s="617"/>
    </row>
    <row r="5" spans="1:5" s="37" customFormat="1" ht="17.399999999999999" customHeight="1">
      <c r="A5" s="146"/>
      <c r="B5" s="147"/>
      <c r="C5" s="35" t="s">
        <v>0</v>
      </c>
      <c r="D5" s="35" t="s">
        <v>1</v>
      </c>
      <c r="E5" s="36" t="s">
        <v>2</v>
      </c>
    </row>
    <row r="6" spans="1:5" ht="14.4" customHeight="1">
      <c r="A6" s="101"/>
      <c r="B6" s="612" t="s">
        <v>232</v>
      </c>
      <c r="C6" s="612" t="s">
        <v>660</v>
      </c>
      <c r="D6" s="614" t="s">
        <v>98</v>
      </c>
      <c r="E6" s="615"/>
    </row>
    <row r="7" spans="1:5" ht="99.6" customHeight="1">
      <c r="A7" s="101"/>
      <c r="B7" s="613"/>
      <c r="C7" s="612"/>
      <c r="D7" s="231" t="s">
        <v>97</v>
      </c>
      <c r="E7" s="232" t="s">
        <v>233</v>
      </c>
    </row>
    <row r="8" spans="1:5" ht="20.399999999999999">
      <c r="A8" s="356">
        <v>1</v>
      </c>
      <c r="B8" s="357" t="s">
        <v>561</v>
      </c>
      <c r="C8" s="409">
        <v>178448137.50999999</v>
      </c>
      <c r="D8" s="409">
        <v>0</v>
      </c>
      <c r="E8" s="409">
        <v>178448137.50999999</v>
      </c>
    </row>
    <row r="9" spans="1:5" ht="14.4">
      <c r="A9" s="356">
        <v>1.1000000000000001</v>
      </c>
      <c r="B9" s="358" t="s">
        <v>562</v>
      </c>
      <c r="C9" s="409">
        <v>41420801.130000003</v>
      </c>
      <c r="D9" s="409">
        <v>0</v>
      </c>
      <c r="E9" s="409">
        <v>41420801.130000003</v>
      </c>
    </row>
    <row r="10" spans="1:5" ht="14.4">
      <c r="A10" s="356">
        <v>1.2</v>
      </c>
      <c r="B10" s="358" t="s">
        <v>563</v>
      </c>
      <c r="C10" s="409">
        <v>118788312.98999999</v>
      </c>
      <c r="D10" s="409">
        <v>0</v>
      </c>
      <c r="E10" s="409">
        <v>118788312.98999999</v>
      </c>
    </row>
    <row r="11" spans="1:5" ht="14.4">
      <c r="A11" s="356">
        <v>1.3</v>
      </c>
      <c r="B11" s="358" t="s">
        <v>564</v>
      </c>
      <c r="C11" s="409">
        <v>18239023.389999997</v>
      </c>
      <c r="D11" s="409">
        <v>0</v>
      </c>
      <c r="E11" s="409">
        <v>18239023.389999997</v>
      </c>
    </row>
    <row r="12" spans="1:5" ht="14.4">
      <c r="A12" s="356">
        <v>2</v>
      </c>
      <c r="B12" s="359" t="s">
        <v>565</v>
      </c>
      <c r="C12" s="409">
        <v>0</v>
      </c>
      <c r="D12" s="409">
        <v>0</v>
      </c>
      <c r="E12" s="409">
        <v>0</v>
      </c>
    </row>
    <row r="13" spans="1:5" ht="14.4">
      <c r="A13" s="356">
        <v>2.1</v>
      </c>
      <c r="B13" s="360" t="s">
        <v>566</v>
      </c>
      <c r="C13" s="409">
        <v>0</v>
      </c>
      <c r="D13" s="409">
        <v>0</v>
      </c>
      <c r="E13" s="409">
        <v>0</v>
      </c>
    </row>
    <row r="14" spans="1:5" ht="20.399999999999999">
      <c r="A14" s="356">
        <v>3</v>
      </c>
      <c r="B14" s="361" t="s">
        <v>567</v>
      </c>
      <c r="C14" s="409">
        <v>0</v>
      </c>
      <c r="D14" s="409">
        <v>0</v>
      </c>
      <c r="E14" s="409">
        <v>0</v>
      </c>
    </row>
    <row r="15" spans="1:5" ht="14.4">
      <c r="A15" s="356">
        <v>4</v>
      </c>
      <c r="B15" s="362" t="s">
        <v>568</v>
      </c>
      <c r="C15" s="409">
        <v>0</v>
      </c>
      <c r="D15" s="409">
        <v>0</v>
      </c>
      <c r="E15" s="409">
        <v>0</v>
      </c>
    </row>
    <row r="16" spans="1:5" ht="20.399999999999999">
      <c r="A16" s="356">
        <v>5</v>
      </c>
      <c r="B16" s="363" t="s">
        <v>569</v>
      </c>
      <c r="C16" s="409">
        <v>0</v>
      </c>
      <c r="D16" s="409">
        <v>0</v>
      </c>
      <c r="E16" s="409">
        <v>0</v>
      </c>
    </row>
    <row r="17" spans="1:5" ht="14.4">
      <c r="A17" s="356">
        <v>5.0999999999999996</v>
      </c>
      <c r="B17" s="364" t="s">
        <v>570</v>
      </c>
      <c r="C17" s="409">
        <v>0</v>
      </c>
      <c r="D17" s="409">
        <v>0</v>
      </c>
      <c r="E17" s="409">
        <v>0</v>
      </c>
    </row>
    <row r="18" spans="1:5" ht="14.4">
      <c r="A18" s="356">
        <v>5.2</v>
      </c>
      <c r="B18" s="364" t="s">
        <v>571</v>
      </c>
      <c r="C18" s="409">
        <v>0</v>
      </c>
      <c r="D18" s="409">
        <v>0</v>
      </c>
      <c r="E18" s="409">
        <v>0</v>
      </c>
    </row>
    <row r="19" spans="1:5" ht="14.4">
      <c r="A19" s="356">
        <v>5.3</v>
      </c>
      <c r="B19" s="365" t="s">
        <v>572</v>
      </c>
      <c r="C19" s="409">
        <v>0</v>
      </c>
      <c r="D19" s="409">
        <v>0</v>
      </c>
      <c r="E19" s="409">
        <v>0</v>
      </c>
    </row>
    <row r="20" spans="1:5" ht="14.4">
      <c r="A20" s="356">
        <v>6</v>
      </c>
      <c r="B20" s="361" t="s">
        <v>573</v>
      </c>
      <c r="C20" s="409">
        <v>1435737981.3268199</v>
      </c>
      <c r="D20" s="409">
        <v>0</v>
      </c>
      <c r="E20" s="409">
        <v>1435737981.3268199</v>
      </c>
    </row>
    <row r="21" spans="1:5" ht="14.4">
      <c r="A21" s="356">
        <v>6.1</v>
      </c>
      <c r="B21" s="364" t="s">
        <v>571</v>
      </c>
      <c r="C21" s="409">
        <v>157585228.71165574</v>
      </c>
      <c r="D21" s="409">
        <v>0</v>
      </c>
      <c r="E21" s="409">
        <v>157585228.71165574</v>
      </c>
    </row>
    <row r="22" spans="1:5" ht="14.4">
      <c r="A22" s="356">
        <v>6.2</v>
      </c>
      <c r="B22" s="365" t="s">
        <v>572</v>
      </c>
      <c r="C22" s="409">
        <v>1278152752.615164</v>
      </c>
      <c r="D22" s="409">
        <v>0</v>
      </c>
      <c r="E22" s="409">
        <v>1278152752.615164</v>
      </c>
    </row>
    <row r="23" spans="1:5" ht="14.4">
      <c r="A23" s="356">
        <v>7</v>
      </c>
      <c r="B23" s="359" t="s">
        <v>574</v>
      </c>
      <c r="C23" s="409">
        <v>2538</v>
      </c>
      <c r="D23" s="409">
        <v>0</v>
      </c>
      <c r="E23" s="409">
        <v>2538</v>
      </c>
    </row>
    <row r="24" spans="1:5" ht="20.399999999999999">
      <c r="A24" s="356">
        <v>8</v>
      </c>
      <c r="B24" s="366" t="s">
        <v>575</v>
      </c>
      <c r="C24" s="409">
        <v>0</v>
      </c>
      <c r="D24" s="409">
        <v>0</v>
      </c>
      <c r="E24" s="409">
        <v>0</v>
      </c>
    </row>
    <row r="25" spans="1:5" ht="14.4">
      <c r="A25" s="356">
        <v>9</v>
      </c>
      <c r="B25" s="362" t="s">
        <v>576</v>
      </c>
      <c r="C25" s="409">
        <v>27424405</v>
      </c>
      <c r="D25" s="409">
        <v>0</v>
      </c>
      <c r="E25" s="409">
        <v>27424405</v>
      </c>
    </row>
    <row r="26" spans="1:5" ht="14.4">
      <c r="A26" s="356">
        <v>9.1</v>
      </c>
      <c r="B26" s="364" t="s">
        <v>577</v>
      </c>
      <c r="C26" s="409">
        <v>27424405</v>
      </c>
      <c r="D26" s="409">
        <v>0</v>
      </c>
      <c r="E26" s="409">
        <v>27424405</v>
      </c>
    </row>
    <row r="27" spans="1:5" ht="14.4">
      <c r="A27" s="356">
        <v>9.1999999999999993</v>
      </c>
      <c r="B27" s="364" t="s">
        <v>578</v>
      </c>
      <c r="C27" s="409">
        <v>0</v>
      </c>
      <c r="D27" s="409">
        <v>0</v>
      </c>
      <c r="E27" s="409">
        <v>0</v>
      </c>
    </row>
    <row r="28" spans="1:5" ht="14.4">
      <c r="A28" s="356">
        <v>10</v>
      </c>
      <c r="B28" s="362" t="s">
        <v>579</v>
      </c>
      <c r="C28" s="409">
        <v>25229199</v>
      </c>
      <c r="D28" s="409">
        <v>25229199</v>
      </c>
      <c r="E28" s="409">
        <v>0</v>
      </c>
    </row>
    <row r="29" spans="1:5" ht="14.4">
      <c r="A29" s="356">
        <v>10.1</v>
      </c>
      <c r="B29" s="364" t="s">
        <v>580</v>
      </c>
      <c r="C29" s="409">
        <v>20374000</v>
      </c>
      <c r="D29" s="409">
        <v>20374000</v>
      </c>
      <c r="E29" s="409">
        <v>0</v>
      </c>
    </row>
    <row r="30" spans="1:5" ht="14.4">
      <c r="A30" s="356">
        <v>10.199999999999999</v>
      </c>
      <c r="B30" s="364" t="s">
        <v>581</v>
      </c>
      <c r="C30" s="409">
        <v>4855199</v>
      </c>
      <c r="D30" s="409">
        <v>4855199</v>
      </c>
      <c r="E30" s="409">
        <v>0</v>
      </c>
    </row>
    <row r="31" spans="1:5" ht="14.4">
      <c r="A31" s="356">
        <v>11</v>
      </c>
      <c r="B31" s="362" t="s">
        <v>582</v>
      </c>
      <c r="C31" s="409">
        <v>0</v>
      </c>
      <c r="D31" s="409">
        <v>0</v>
      </c>
      <c r="E31" s="409">
        <v>0</v>
      </c>
    </row>
    <row r="32" spans="1:5" ht="14.4">
      <c r="A32" s="356">
        <v>11.1</v>
      </c>
      <c r="B32" s="364" t="s">
        <v>583</v>
      </c>
      <c r="C32" s="409">
        <v>0</v>
      </c>
      <c r="D32" s="409">
        <v>0</v>
      </c>
      <c r="E32" s="409">
        <v>0</v>
      </c>
    </row>
    <row r="33" spans="1:7" ht="14.4">
      <c r="A33" s="356">
        <v>11.2</v>
      </c>
      <c r="B33" s="364" t="s">
        <v>584</v>
      </c>
      <c r="C33" s="409">
        <v>0</v>
      </c>
      <c r="D33" s="409">
        <v>0</v>
      </c>
      <c r="E33" s="409">
        <v>0</v>
      </c>
    </row>
    <row r="34" spans="1:7" ht="14.4">
      <c r="A34" s="356">
        <v>13</v>
      </c>
      <c r="B34" s="362" t="s">
        <v>585</v>
      </c>
      <c r="C34" s="409">
        <v>22293026.558448527</v>
      </c>
      <c r="D34" s="409">
        <v>0</v>
      </c>
      <c r="E34" s="409">
        <v>22293026.558448527</v>
      </c>
    </row>
    <row r="35" spans="1:7" ht="14.4">
      <c r="A35" s="356">
        <v>13.1</v>
      </c>
      <c r="B35" s="367" t="s">
        <v>586</v>
      </c>
      <c r="C35" s="409">
        <v>15786080</v>
      </c>
      <c r="D35" s="409">
        <v>0</v>
      </c>
      <c r="E35" s="409">
        <v>15786080</v>
      </c>
    </row>
    <row r="36" spans="1:7" ht="14.4">
      <c r="A36" s="356">
        <v>13.2</v>
      </c>
      <c r="B36" s="367" t="s">
        <v>587</v>
      </c>
      <c r="C36" s="409">
        <v>0</v>
      </c>
      <c r="D36" s="409">
        <v>0</v>
      </c>
      <c r="E36" s="409">
        <v>0</v>
      </c>
    </row>
    <row r="37" spans="1:7" ht="27" thickBot="1">
      <c r="A37" s="104"/>
      <c r="B37" s="197" t="s">
        <v>234</v>
      </c>
      <c r="C37" s="148">
        <v>1689135287.3952684</v>
      </c>
      <c r="D37" s="148">
        <v>25229199</v>
      </c>
      <c r="E37" s="148">
        <v>1663906088.3952684</v>
      </c>
    </row>
    <row r="38" spans="1:7">
      <c r="A38" s="5"/>
      <c r="B38" s="5"/>
      <c r="C38" s="5"/>
      <c r="D38" s="5"/>
      <c r="E38" s="5"/>
    </row>
    <row r="39" spans="1:7">
      <c r="A39" s="5"/>
      <c r="B39" s="5"/>
      <c r="C39" s="5"/>
      <c r="D39" s="5"/>
      <c r="E39" s="5"/>
    </row>
    <row r="41" spans="1:7" s="4" customFormat="1">
      <c r="B41" s="39"/>
      <c r="F41" s="5"/>
      <c r="G41" s="5"/>
    </row>
    <row r="42" spans="1:7" s="4" customFormat="1">
      <c r="B42" s="39"/>
      <c r="F42" s="5"/>
      <c r="G42" s="5"/>
    </row>
    <row r="43" spans="1:7" s="4" customFormat="1">
      <c r="B43" s="39"/>
      <c r="F43" s="5"/>
      <c r="G43" s="5"/>
    </row>
    <row r="44" spans="1:7" s="4" customFormat="1">
      <c r="B44" s="39"/>
      <c r="F44" s="5"/>
      <c r="G44" s="5"/>
    </row>
    <row r="45" spans="1:7" s="4" customFormat="1">
      <c r="B45" s="39"/>
      <c r="F45" s="5"/>
      <c r="G45" s="5"/>
    </row>
    <row r="46" spans="1:7" s="4" customFormat="1">
      <c r="B46" s="39"/>
      <c r="F46" s="5"/>
      <c r="G46" s="5"/>
    </row>
    <row r="47" spans="1:7" s="4" customFormat="1">
      <c r="B47" s="39"/>
      <c r="F47" s="5"/>
      <c r="G47" s="5"/>
    </row>
    <row r="48" spans="1:7" s="4" customFormat="1">
      <c r="B48" s="39"/>
      <c r="F48" s="5"/>
      <c r="G48" s="5"/>
    </row>
    <row r="49" spans="2:7" s="4" customFormat="1">
      <c r="B49" s="39"/>
      <c r="F49" s="5"/>
      <c r="G49" s="5"/>
    </row>
    <row r="50" spans="2:7" s="4" customFormat="1">
      <c r="B50" s="39"/>
      <c r="F50" s="5"/>
      <c r="G50" s="5"/>
    </row>
    <row r="51" spans="2:7" s="4" customFormat="1">
      <c r="B51" s="39"/>
      <c r="F51" s="5"/>
      <c r="G51" s="5"/>
    </row>
    <row r="52" spans="2:7" s="4" customFormat="1">
      <c r="B52" s="39"/>
      <c r="F52" s="5"/>
      <c r="G52" s="5"/>
    </row>
    <row r="53" spans="2:7" s="4" customFormat="1">
      <c r="B53" s="39"/>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33"/>
  <sheetViews>
    <sheetView zoomScaleNormal="100" workbookViewId="0">
      <pane xSplit="1" ySplit="4" topLeftCell="B5" activePane="bottomRight" state="frozen"/>
      <selection pane="topRight"/>
      <selection pane="bottomLeft"/>
      <selection pane="bottomRight" activeCell="B5" sqref="B5"/>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Info!C2</f>
        <v>Terabank</v>
      </c>
    </row>
    <row r="2" spans="1:6" s="2" customFormat="1" ht="15.75" customHeight="1">
      <c r="A2" s="2" t="s">
        <v>31</v>
      </c>
      <c r="B2" s="308">
        <f>'1. key ratios'!B2</f>
        <v>45291</v>
      </c>
      <c r="C2" s="4"/>
      <c r="D2" s="4"/>
      <c r="E2" s="4"/>
      <c r="F2" s="4"/>
    </row>
    <row r="3" spans="1:6" s="2" customFormat="1" ht="15.75" customHeight="1">
      <c r="C3" s="4"/>
      <c r="D3" s="4"/>
      <c r="E3" s="4"/>
      <c r="F3" s="4"/>
    </row>
    <row r="4" spans="1:6" s="2" customFormat="1" ht="13.8" thickBot="1">
      <c r="A4" s="2" t="s">
        <v>46</v>
      </c>
      <c r="B4" s="198" t="s">
        <v>554</v>
      </c>
      <c r="C4" s="34" t="s">
        <v>35</v>
      </c>
      <c r="D4" s="4"/>
      <c r="E4" s="4"/>
      <c r="F4" s="4"/>
    </row>
    <row r="5" spans="1:6">
      <c r="A5" s="152">
        <v>1</v>
      </c>
      <c r="B5" s="199" t="s">
        <v>556</v>
      </c>
      <c r="C5" s="153">
        <f>'7. LI1'!E37</f>
        <v>1663906088.3952684</v>
      </c>
    </row>
    <row r="6" spans="1:6">
      <c r="A6" s="40">
        <v>2.1</v>
      </c>
      <c r="B6" s="102" t="s">
        <v>214</v>
      </c>
      <c r="C6" s="93">
        <v>104830010.06169578</v>
      </c>
    </row>
    <row r="7" spans="1:6" s="23" customFormat="1" outlineLevel="1">
      <c r="A7" s="17">
        <v>2.2000000000000002</v>
      </c>
      <c r="B7" s="18" t="s">
        <v>215</v>
      </c>
      <c r="C7" s="93">
        <v>94923700</v>
      </c>
    </row>
    <row r="8" spans="1:6" s="23" customFormat="1">
      <c r="A8" s="17">
        <v>3</v>
      </c>
      <c r="B8" s="150" t="s">
        <v>555</v>
      </c>
      <c r="C8" s="154">
        <f>SUM(C5:C7)</f>
        <v>1863659798.4569643</v>
      </c>
    </row>
    <row r="9" spans="1:6">
      <c r="A9" s="40">
        <v>4</v>
      </c>
      <c r="B9" s="41" t="s">
        <v>48</v>
      </c>
      <c r="C9" s="93">
        <v>0</v>
      </c>
    </row>
    <row r="10" spans="1:6" s="23" customFormat="1" outlineLevel="1">
      <c r="A10" s="17">
        <v>5.0999999999999996</v>
      </c>
      <c r="B10" s="18" t="s">
        <v>216</v>
      </c>
      <c r="C10" s="93">
        <v>-53601880.065566689</v>
      </c>
    </row>
    <row r="11" spans="1:6" s="23" customFormat="1" outlineLevel="1">
      <c r="A11" s="17">
        <v>5.2</v>
      </c>
      <c r="B11" s="18" t="s">
        <v>217</v>
      </c>
      <c r="C11" s="93">
        <v>-93025226</v>
      </c>
    </row>
    <row r="12" spans="1:6" s="23" customFormat="1">
      <c r="A12" s="17">
        <v>6</v>
      </c>
      <c r="B12" s="149" t="s">
        <v>359</v>
      </c>
      <c r="C12" s="93">
        <v>0</v>
      </c>
    </row>
    <row r="13" spans="1:6" s="23" customFormat="1" ht="13.8" thickBot="1">
      <c r="A13" s="19">
        <v>7</v>
      </c>
      <c r="B13" s="151" t="s">
        <v>177</v>
      </c>
      <c r="C13" s="155">
        <f>SUM(C8:C12)</f>
        <v>1717032692.3913975</v>
      </c>
    </row>
    <row r="15" spans="1:6" ht="26.4">
      <c r="B15" s="23" t="s">
        <v>360</v>
      </c>
    </row>
    <row r="17" spans="1:2" ht="13.8">
      <c r="A17" s="162"/>
      <c r="B17" s="163"/>
    </row>
    <row r="18" spans="1:2" ht="14.4">
      <c r="A18" s="167"/>
      <c r="B18" s="168"/>
    </row>
    <row r="19" spans="1:2" ht="13.8">
      <c r="A19" s="169"/>
      <c r="B19" s="164"/>
    </row>
    <row r="20" spans="1:2" ht="13.8">
      <c r="A20" s="170"/>
      <c r="B20" s="165"/>
    </row>
    <row r="21" spans="1:2" ht="13.8">
      <c r="A21" s="170"/>
      <c r="B21" s="168"/>
    </row>
    <row r="22" spans="1:2" ht="13.8">
      <c r="A22" s="169"/>
      <c r="B22" s="166"/>
    </row>
    <row r="23" spans="1:2" ht="13.8">
      <c r="A23" s="170"/>
      <c r="B23" s="165"/>
    </row>
    <row r="24" spans="1:2" ht="13.8">
      <c r="A24" s="170"/>
      <c r="B24" s="165"/>
    </row>
    <row r="25" spans="1:2" ht="13.8">
      <c r="A25" s="170"/>
      <c r="B25" s="171"/>
    </row>
    <row r="26" spans="1:2" ht="13.8">
      <c r="A26" s="170"/>
      <c r="B26" s="168"/>
    </row>
    <row r="27" spans="1:2">
      <c r="B27" s="39"/>
    </row>
    <row r="28" spans="1:2">
      <c r="B28" s="39"/>
    </row>
    <row r="29" spans="1:2">
      <c r="B29" s="39"/>
    </row>
    <row r="30" spans="1:2">
      <c r="B30" s="39"/>
    </row>
    <row r="31" spans="1:2">
      <c r="B31" s="39"/>
    </row>
    <row r="32" spans="1:2">
      <c r="B32" s="39"/>
    </row>
    <row r="33" spans="2:2">
      <c r="B33" s="39"/>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2024-02-09T07:27:51Z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